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/>
  </bookViews>
  <sheets>
    <sheet name="Skupiny - Baton &amp; Flag" sheetId="6" r:id="rId1"/>
    <sheet name="Sólo Děti, Miniformace - Baton" sheetId="1" r:id="rId2"/>
    <sheet name="Sólo Baton, Twirling &amp; Flag" sheetId="16" r:id="rId3"/>
    <sheet name="Skupiny - Pom &amp; Mx" sheetId="10" r:id="rId4"/>
    <sheet name="Sólo, Duo_Trio, Mini - Pom &amp; Mx" sheetId="13" r:id="rId5"/>
  </sheet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6" i="13" l="1"/>
  <c r="I146" i="13"/>
  <c r="I86" i="13"/>
  <c r="G202" i="16" l="1"/>
  <c r="G199" i="16"/>
  <c r="G195" i="16"/>
  <c r="G192" i="16"/>
  <c r="G189" i="16"/>
  <c r="G224" i="16"/>
  <c r="G221" i="16"/>
  <c r="G218" i="16"/>
  <c r="G214" i="16"/>
  <c r="G211" i="16"/>
  <c r="G205" i="16"/>
  <c r="H224" i="16"/>
  <c r="H221" i="16"/>
  <c r="H218" i="16"/>
  <c r="H214" i="16"/>
  <c r="H211" i="16"/>
  <c r="H205" i="16"/>
  <c r="H202" i="16"/>
  <c r="H199" i="16"/>
  <c r="H195" i="16"/>
  <c r="H192" i="16"/>
  <c r="H189" i="16"/>
  <c r="D177" i="16"/>
  <c r="D175" i="16"/>
  <c r="D173" i="16"/>
  <c r="D171" i="16"/>
  <c r="D169" i="16"/>
  <c r="D167" i="16"/>
  <c r="D165" i="16"/>
  <c r="D163" i="16"/>
  <c r="H171" i="16"/>
  <c r="H169" i="16"/>
  <c r="H167" i="16"/>
  <c r="H165" i="16"/>
  <c r="H163" i="16"/>
  <c r="H177" i="16"/>
  <c r="H175" i="16"/>
  <c r="H173" i="16"/>
  <c r="G177" i="16"/>
  <c r="G175" i="16"/>
  <c r="G173" i="16"/>
  <c r="G171" i="16"/>
  <c r="G169" i="16"/>
  <c r="G167" i="16"/>
  <c r="G163" i="16"/>
  <c r="F177" i="16"/>
  <c r="F175" i="16"/>
  <c r="F173" i="16"/>
  <c r="F171" i="16"/>
  <c r="F167" i="16"/>
  <c r="F165" i="16"/>
  <c r="F163" i="16"/>
  <c r="H155" i="16"/>
  <c r="H153" i="16"/>
  <c r="H151" i="16"/>
  <c r="G155" i="16"/>
  <c r="G153" i="16"/>
  <c r="G151" i="16"/>
  <c r="F155" i="16"/>
  <c r="F153" i="16"/>
  <c r="F151" i="16"/>
  <c r="D155" i="16"/>
  <c r="D153" i="16"/>
  <c r="D151" i="16"/>
  <c r="I141" i="16"/>
  <c r="H119" i="16"/>
  <c r="D34" i="16" l="1"/>
  <c r="D32" i="16"/>
  <c r="D30" i="16"/>
  <c r="D28" i="16"/>
  <c r="D26" i="16"/>
  <c r="F22" i="16"/>
  <c r="F20" i="16"/>
  <c r="F18" i="16"/>
  <c r="D22" i="16"/>
  <c r="D20" i="16"/>
  <c r="D18" i="16"/>
  <c r="G16" i="16"/>
  <c r="G14" i="16"/>
  <c r="G12" i="16"/>
  <c r="G10" i="16"/>
  <c r="D98" i="1"/>
  <c r="D96" i="1"/>
  <c r="D94" i="1"/>
  <c r="D92" i="1"/>
  <c r="D90" i="1"/>
  <c r="G98" i="1"/>
  <c r="G96" i="1"/>
  <c r="G94" i="1"/>
  <c r="G92" i="1"/>
  <c r="G90" i="1"/>
  <c r="H98" i="1"/>
  <c r="H96" i="1"/>
  <c r="H94" i="1"/>
  <c r="H92" i="1"/>
  <c r="H90" i="1"/>
  <c r="H24" i="1"/>
  <c r="H20" i="1"/>
  <c r="H18" i="1"/>
  <c r="H16" i="1"/>
  <c r="G117" i="6"/>
  <c r="D135" i="6"/>
  <c r="D133" i="6"/>
  <c r="D131" i="6"/>
  <c r="D129" i="6"/>
  <c r="G135" i="6"/>
  <c r="G133" i="6"/>
  <c r="G131" i="6"/>
  <c r="G129" i="6"/>
  <c r="H135" i="6"/>
  <c r="H133" i="6"/>
  <c r="H131" i="6"/>
  <c r="H129" i="6"/>
  <c r="H119" i="6"/>
  <c r="H117" i="6"/>
  <c r="H115" i="6"/>
  <c r="H113" i="6"/>
  <c r="F119" i="6"/>
  <c r="F117" i="6"/>
  <c r="F115" i="6"/>
  <c r="F113" i="6"/>
  <c r="G103" i="6"/>
  <c r="G101" i="6"/>
  <c r="G99" i="6"/>
  <c r="D89" i="6"/>
  <c r="D87" i="6"/>
  <c r="D85" i="6"/>
  <c r="D83" i="6"/>
  <c r="D81" i="6"/>
  <c r="H89" i="6"/>
  <c r="H87" i="6"/>
  <c r="H85" i="6"/>
  <c r="H83" i="6"/>
  <c r="H81" i="6"/>
  <c r="H71" i="6"/>
  <c r="H69" i="6"/>
  <c r="H67" i="6"/>
  <c r="H65" i="6"/>
  <c r="H63" i="6"/>
  <c r="D71" i="6"/>
  <c r="D69" i="6"/>
  <c r="D67" i="6"/>
  <c r="D65" i="6"/>
  <c r="D63" i="6"/>
  <c r="H53" i="6"/>
  <c r="H51" i="6"/>
  <c r="H49" i="6"/>
  <c r="F47" i="6"/>
  <c r="F45" i="6"/>
  <c r="F43" i="6"/>
  <c r="F41" i="6"/>
  <c r="F39" i="6"/>
  <c r="D47" i="6"/>
  <c r="D45" i="6"/>
  <c r="D43" i="6"/>
  <c r="D41" i="6"/>
  <c r="D39" i="6"/>
  <c r="D28" i="6"/>
  <c r="F26" i="6"/>
  <c r="F24" i="6"/>
  <c r="F22" i="6"/>
  <c r="F20" i="6"/>
  <c r="F18" i="6"/>
  <c r="D26" i="6"/>
  <c r="D24" i="6"/>
  <c r="D22" i="6"/>
  <c r="D20" i="6"/>
  <c r="D18" i="6"/>
  <c r="D8" i="6"/>
  <c r="I8" i="6"/>
  <c r="F16" i="6"/>
  <c r="F14" i="6"/>
  <c r="F12" i="6"/>
  <c r="F8" i="6"/>
  <c r="I124" i="13" l="1"/>
  <c r="I205" i="13" l="1"/>
  <c r="I36" i="13" l="1"/>
  <c r="I10" i="13"/>
  <c r="I113" i="1"/>
  <c r="I82" i="1"/>
  <c r="I46" i="13" l="1"/>
  <c r="I32" i="10" l="1"/>
  <c r="I120" i="13" l="1"/>
  <c r="I151" i="10"/>
  <c r="I153" i="10"/>
  <c r="I143" i="10"/>
  <c r="I141" i="10"/>
  <c r="I133" i="10"/>
  <c r="I88" i="10"/>
  <c r="I8" i="10"/>
  <c r="I10" i="10"/>
  <c r="I411" i="16"/>
  <c r="I413" i="16"/>
  <c r="I381" i="16"/>
  <c r="I384" i="16"/>
  <c r="I345" i="16"/>
  <c r="I343" i="16"/>
  <c r="I325" i="16"/>
  <c r="I327" i="16"/>
  <c r="I329" i="16"/>
  <c r="I331" i="16"/>
  <c r="I151" i="16"/>
  <c r="J384" i="16" l="1"/>
  <c r="J141" i="10"/>
  <c r="J143" i="10"/>
  <c r="J413" i="16"/>
  <c r="J411" i="16"/>
  <c r="J120" i="13"/>
  <c r="J124" i="13"/>
  <c r="J381" i="16"/>
  <c r="J151" i="10"/>
  <c r="J153" i="10"/>
  <c r="I294" i="13"/>
  <c r="I292" i="13"/>
  <c r="I183" i="13"/>
  <c r="I179" i="13"/>
  <c r="I176" i="13"/>
  <c r="I172" i="13"/>
  <c r="I169" i="13"/>
  <c r="I109" i="13"/>
  <c r="I92" i="10"/>
  <c r="I90" i="10"/>
  <c r="I75" i="10"/>
  <c r="I73" i="10"/>
  <c r="I71" i="10"/>
  <c r="I69" i="10"/>
  <c r="I370" i="16"/>
  <c r="J370" i="16" s="1"/>
  <c r="I361" i="16"/>
  <c r="I359" i="16"/>
  <c r="I310" i="16"/>
  <c r="I307" i="16"/>
  <c r="I304" i="16"/>
  <c r="I264" i="16"/>
  <c r="I261" i="16"/>
  <c r="I177" i="16"/>
  <c r="I175" i="16"/>
  <c r="I155" i="16"/>
  <c r="I153" i="16"/>
  <c r="I139" i="16"/>
  <c r="I137" i="16"/>
  <c r="I135" i="16"/>
  <c r="I133" i="16"/>
  <c r="I131" i="16"/>
  <c r="I129" i="16"/>
  <c r="I127" i="16"/>
  <c r="I87" i="16"/>
  <c r="I399" i="16"/>
  <c r="I53" i="1"/>
  <c r="I49" i="1"/>
  <c r="I45" i="1"/>
  <c r="I26" i="1"/>
  <c r="I24" i="1"/>
  <c r="I22" i="1"/>
  <c r="I20" i="1"/>
  <c r="I18" i="1"/>
  <c r="I16" i="1"/>
  <c r="I14" i="1"/>
  <c r="I117" i="6"/>
  <c r="I87" i="6"/>
  <c r="I51" i="6"/>
  <c r="I49" i="6"/>
  <c r="J155" i="16" l="1"/>
  <c r="J151" i="16"/>
  <c r="J153" i="16"/>
  <c r="I308" i="13"/>
  <c r="I306" i="13"/>
  <c r="I304" i="13"/>
  <c r="I290" i="13"/>
  <c r="J290" i="13" s="1"/>
  <c r="I280" i="13"/>
  <c r="I278" i="13"/>
  <c r="I276" i="13"/>
  <c r="I266" i="13"/>
  <c r="I264" i="13"/>
  <c r="I262" i="13"/>
  <c r="I252" i="13"/>
  <c r="I250" i="13"/>
  <c r="I248" i="13"/>
  <c r="I236" i="13"/>
  <c r="I238" i="13"/>
  <c r="I234" i="13"/>
  <c r="I232" i="13"/>
  <c r="I223" i="13"/>
  <c r="I221" i="13"/>
  <c r="I219" i="13"/>
  <c r="I208" i="13"/>
  <c r="I203" i="13"/>
  <c r="I200" i="13"/>
  <c r="I197" i="13"/>
  <c r="I186" i="13"/>
  <c r="I166" i="13"/>
  <c r="I163" i="13"/>
  <c r="I160" i="13"/>
  <c r="I157" i="13"/>
  <c r="I154" i="13"/>
  <c r="I142" i="13"/>
  <c r="I138" i="13"/>
  <c r="I74" i="13"/>
  <c r="I72" i="13"/>
  <c r="I70" i="13"/>
  <c r="I68" i="13"/>
  <c r="I18" i="13"/>
  <c r="I16" i="13"/>
  <c r="I131" i="10"/>
  <c r="I122" i="10"/>
  <c r="J122" i="10" s="1"/>
  <c r="I113" i="10"/>
  <c r="I111" i="10"/>
  <c r="I102" i="10"/>
  <c r="I100" i="10"/>
  <c r="I86" i="10"/>
  <c r="J92" i="10" s="1"/>
  <c r="I77" i="10"/>
  <c r="I67" i="10"/>
  <c r="I50" i="10"/>
  <c r="I52" i="10"/>
  <c r="I54" i="10"/>
  <c r="I12" i="10"/>
  <c r="I14" i="10"/>
  <c r="I16" i="10"/>
  <c r="I18" i="10"/>
  <c r="I20" i="10"/>
  <c r="I401" i="16"/>
  <c r="I397" i="16"/>
  <c r="I395" i="16"/>
  <c r="I363" i="16"/>
  <c r="I357" i="16"/>
  <c r="I347" i="16"/>
  <c r="J345" i="16" s="1"/>
  <c r="I333" i="16"/>
  <c r="I313" i="16"/>
  <c r="I301" i="16"/>
  <c r="I297" i="16"/>
  <c r="I294" i="16"/>
  <c r="I291" i="16"/>
  <c r="I287" i="16"/>
  <c r="I284" i="16"/>
  <c r="I281" i="16"/>
  <c r="I278" i="16"/>
  <c r="I267" i="16"/>
  <c r="I258" i="16"/>
  <c r="I254" i="16"/>
  <c r="I251" i="16"/>
  <c r="I248" i="16"/>
  <c r="I245" i="16"/>
  <c r="I242" i="16"/>
  <c r="I239" i="16"/>
  <c r="I236" i="16"/>
  <c r="I221" i="16"/>
  <c r="I224" i="16"/>
  <c r="I192" i="16"/>
  <c r="I195" i="16"/>
  <c r="I199" i="16"/>
  <c r="I202" i="16"/>
  <c r="I205" i="16"/>
  <c r="I208" i="16"/>
  <c r="I211" i="16"/>
  <c r="I214" i="16"/>
  <c r="I218" i="16"/>
  <c r="I189" i="16"/>
  <c r="I179" i="16"/>
  <c r="I173" i="16"/>
  <c r="I171" i="16"/>
  <c r="I169" i="16"/>
  <c r="I167" i="16"/>
  <c r="I165" i="16"/>
  <c r="I163" i="16"/>
  <c r="I143" i="16"/>
  <c r="I125" i="16"/>
  <c r="I123" i="16"/>
  <c r="I121" i="16"/>
  <c r="I119" i="16"/>
  <c r="I117" i="16"/>
  <c r="I115" i="16"/>
  <c r="I113" i="16"/>
  <c r="I111" i="16"/>
  <c r="I109" i="16"/>
  <c r="I107" i="16"/>
  <c r="I105" i="16"/>
  <c r="I103" i="16"/>
  <c r="I101" i="16"/>
  <c r="I99" i="16"/>
  <c r="I89" i="16"/>
  <c r="I85" i="16"/>
  <c r="I83" i="16"/>
  <c r="I81" i="16"/>
  <c r="I79" i="16"/>
  <c r="I77" i="16"/>
  <c r="I75" i="16"/>
  <c r="I73" i="16"/>
  <c r="I71" i="16"/>
  <c r="I69" i="16"/>
  <c r="I67" i="16"/>
  <c r="I65" i="16"/>
  <c r="I63" i="16"/>
  <c r="I61" i="16"/>
  <c r="I59" i="16"/>
  <c r="I57" i="16"/>
  <c r="I55" i="16"/>
  <c r="I53" i="16"/>
  <c r="I51" i="16"/>
  <c r="I40" i="16"/>
  <c r="I142" i="1"/>
  <c r="I140" i="1"/>
  <c r="I138" i="1"/>
  <c r="I136" i="1"/>
  <c r="I134" i="1"/>
  <c r="I132" i="1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121" i="1"/>
  <c r="I119" i="1"/>
  <c r="I117" i="1"/>
  <c r="I115" i="1"/>
  <c r="I111" i="1"/>
  <c r="I109" i="1"/>
  <c r="I41" i="1"/>
  <c r="I57" i="1"/>
  <c r="I38" i="1"/>
  <c r="I119" i="6"/>
  <c r="I115" i="6"/>
  <c r="I113" i="6"/>
  <c r="I135" i="6"/>
  <c r="I133" i="6"/>
  <c r="I131" i="6"/>
  <c r="I129" i="6"/>
  <c r="I101" i="6"/>
  <c r="I10" i="6"/>
  <c r="I22" i="6"/>
  <c r="I24" i="6"/>
  <c r="I26" i="6"/>
  <c r="J306" i="13" l="1"/>
  <c r="J278" i="13"/>
  <c r="J100" i="10"/>
  <c r="J141" i="16"/>
  <c r="J109" i="1"/>
  <c r="J113" i="1"/>
  <c r="J119" i="1"/>
  <c r="J111" i="1"/>
  <c r="J53" i="1"/>
  <c r="J129" i="6"/>
  <c r="J117" i="6"/>
  <c r="J113" i="6"/>
  <c r="J208" i="13"/>
  <c r="J205" i="13"/>
  <c r="J16" i="16"/>
  <c r="J30" i="16"/>
  <c r="J359" i="16"/>
  <c r="J232" i="13"/>
  <c r="J248" i="13"/>
  <c r="J142" i="13"/>
  <c r="J200" i="13"/>
  <c r="J276" i="13"/>
  <c r="J304" i="13"/>
  <c r="J203" i="13"/>
  <c r="J236" i="13"/>
  <c r="J262" i="13"/>
  <c r="J292" i="13"/>
  <c r="J117" i="1"/>
  <c r="J121" i="1"/>
  <c r="J115" i="1"/>
  <c r="J238" i="13"/>
  <c r="J252" i="13"/>
  <c r="J264" i="13"/>
  <c r="J280" i="13"/>
  <c r="J308" i="13"/>
  <c r="J138" i="13"/>
  <c r="J197" i="13"/>
  <c r="J234" i="13"/>
  <c r="J250" i="13"/>
  <c r="J266" i="13"/>
  <c r="J294" i="13"/>
  <c r="J90" i="10"/>
  <c r="J20" i="10"/>
  <c r="J131" i="10"/>
  <c r="J133" i="10"/>
  <c r="J111" i="10"/>
  <c r="J224" i="16"/>
  <c r="J395" i="16"/>
  <c r="J18" i="10"/>
  <c r="J75" i="10"/>
  <c r="J67" i="10"/>
  <c r="J69" i="10"/>
  <c r="J16" i="10"/>
  <c r="J14" i="10"/>
  <c r="J86" i="10"/>
  <c r="J88" i="10"/>
  <c r="J12" i="10"/>
  <c r="J8" i="10"/>
  <c r="J10" i="10"/>
  <c r="J102" i="10"/>
  <c r="J211" i="16"/>
  <c r="J208" i="16"/>
  <c r="J28" i="16"/>
  <c r="J24" i="16"/>
  <c r="J10" i="16"/>
  <c r="J40" i="16"/>
  <c r="J205" i="16"/>
  <c r="J278" i="16"/>
  <c r="J38" i="16"/>
  <c r="J8" i="16"/>
  <c r="J202" i="16"/>
  <c r="J333" i="16"/>
  <c r="J331" i="16"/>
  <c r="J329" i="16"/>
  <c r="J325" i="16"/>
  <c r="J327" i="16"/>
  <c r="J36" i="16"/>
  <c r="J22" i="16"/>
  <c r="J199" i="16"/>
  <c r="J14" i="16"/>
  <c r="J221" i="16"/>
  <c r="J26" i="16"/>
  <c r="J34" i="16"/>
  <c r="J20" i="16"/>
  <c r="J189" i="16"/>
  <c r="J361" i="16"/>
  <c r="J357" i="16"/>
  <c r="J12" i="16"/>
  <c r="J32" i="16"/>
  <c r="J18" i="16"/>
  <c r="J163" i="16"/>
  <c r="J218" i="16"/>
  <c r="J192" i="16"/>
  <c r="J307" i="16"/>
  <c r="J176" i="13"/>
  <c r="J179" i="13"/>
  <c r="J183" i="13"/>
  <c r="J172" i="13"/>
  <c r="J169" i="13"/>
  <c r="J71" i="10"/>
  <c r="J73" i="10"/>
  <c r="J310" i="16"/>
  <c r="J304" i="16"/>
  <c r="J264" i="16"/>
  <c r="J261" i="16"/>
  <c r="J127" i="16"/>
  <c r="J135" i="16"/>
  <c r="J139" i="16"/>
  <c r="J131" i="16"/>
  <c r="J133" i="16"/>
  <c r="J137" i="16"/>
  <c r="J87" i="16"/>
  <c r="J129" i="16"/>
  <c r="J177" i="16"/>
  <c r="J175" i="16"/>
  <c r="J347" i="16"/>
  <c r="J399" i="16"/>
  <c r="J343" i="16"/>
  <c r="J363" i="16"/>
  <c r="J49" i="1"/>
  <c r="J45" i="1"/>
  <c r="J131" i="6"/>
  <c r="J219" i="13"/>
  <c r="J221" i="13"/>
  <c r="J223" i="13"/>
  <c r="J166" i="13"/>
  <c r="J186" i="13"/>
  <c r="J163" i="13"/>
  <c r="J157" i="13"/>
  <c r="J160" i="13"/>
  <c r="J154" i="13"/>
  <c r="J113" i="10"/>
  <c r="J77" i="10"/>
  <c r="J401" i="16"/>
  <c r="J397" i="16"/>
  <c r="J313" i="16"/>
  <c r="J281" i="16"/>
  <c r="J294" i="16"/>
  <c r="J284" i="16"/>
  <c r="J297" i="16"/>
  <c r="J287" i="16"/>
  <c r="J301" i="16"/>
  <c r="J291" i="16"/>
  <c r="J254" i="16"/>
  <c r="J239" i="16"/>
  <c r="J242" i="16"/>
  <c r="J251" i="16"/>
  <c r="J267" i="16"/>
  <c r="J245" i="16"/>
  <c r="J258" i="16"/>
  <c r="J236" i="16"/>
  <c r="J248" i="16"/>
  <c r="J101" i="16"/>
  <c r="J165" i="16"/>
  <c r="J171" i="16"/>
  <c r="J173" i="16"/>
  <c r="J167" i="16"/>
  <c r="J179" i="16"/>
  <c r="J169" i="16"/>
  <c r="J109" i="16"/>
  <c r="J117" i="16"/>
  <c r="J123" i="16"/>
  <c r="J103" i="16"/>
  <c r="J111" i="16"/>
  <c r="J125" i="16"/>
  <c r="J105" i="16"/>
  <c r="J113" i="16"/>
  <c r="J119" i="16"/>
  <c r="J143" i="16"/>
  <c r="J99" i="16"/>
  <c r="J107" i="16"/>
  <c r="J115" i="16"/>
  <c r="J121" i="16"/>
  <c r="J83" i="16"/>
  <c r="J51" i="16"/>
  <c r="J59" i="16"/>
  <c r="J75" i="16"/>
  <c r="J89" i="16"/>
  <c r="J53" i="16"/>
  <c r="J61" i="16"/>
  <c r="J69" i="16"/>
  <c r="J77" i="16"/>
  <c r="J55" i="16"/>
  <c r="J63" i="16"/>
  <c r="J71" i="16"/>
  <c r="J79" i="16"/>
  <c r="J85" i="16"/>
  <c r="J57" i="16"/>
  <c r="J65" i="16"/>
  <c r="J73" i="16"/>
  <c r="J81" i="16"/>
  <c r="J136" i="1"/>
  <c r="J138" i="1"/>
  <c r="J132" i="1"/>
  <c r="J140" i="1"/>
  <c r="J134" i="1"/>
  <c r="J142" i="1"/>
  <c r="J135" i="6"/>
  <c r="J133" i="6"/>
  <c r="J119" i="6"/>
  <c r="J115" i="6"/>
  <c r="J57" i="1"/>
  <c r="J41" i="1"/>
  <c r="J38" i="1"/>
  <c r="I93" i="13"/>
  <c r="I95" i="13"/>
  <c r="I97" i="13"/>
  <c r="I99" i="13"/>
  <c r="I101" i="13"/>
  <c r="I103" i="13"/>
  <c r="I105" i="13"/>
  <c r="I107" i="13"/>
  <c r="I111" i="13"/>
  <c r="I60" i="13"/>
  <c r="I58" i="13"/>
  <c r="I62" i="13"/>
  <c r="I64" i="13"/>
  <c r="I66" i="13"/>
  <c r="I76" i="13"/>
  <c r="I78" i="13"/>
  <c r="I80" i="13"/>
  <c r="I82" i="13"/>
  <c r="I84" i="13"/>
  <c r="I30" i="13"/>
  <c r="I32" i="13"/>
  <c r="I34" i="13"/>
  <c r="I38" i="13"/>
  <c r="I40" i="13"/>
  <c r="I42" i="13"/>
  <c r="I44" i="13"/>
  <c r="I48" i="13"/>
  <c r="I8" i="13"/>
  <c r="I12" i="13"/>
  <c r="I14" i="13"/>
  <c r="I20" i="13"/>
  <c r="I48" i="10"/>
  <c r="J48" i="10" s="1"/>
  <c r="I36" i="10"/>
  <c r="I30" i="10"/>
  <c r="I34" i="10"/>
  <c r="I38" i="10"/>
  <c r="I155" i="6"/>
  <c r="J155" i="6" s="1"/>
  <c r="I145" i="6"/>
  <c r="J145" i="6" s="1"/>
  <c r="I103" i="6"/>
  <c r="I99" i="6"/>
  <c r="J99" i="6" s="1"/>
  <c r="I67" i="6"/>
  <c r="I63" i="6"/>
  <c r="I65" i="6"/>
  <c r="I69" i="6"/>
  <c r="I71" i="6"/>
  <c r="I43" i="6"/>
  <c r="I41" i="6"/>
  <c r="I83" i="6"/>
  <c r="I80" i="1"/>
  <c r="I12" i="1"/>
  <c r="I10" i="1"/>
  <c r="I8" i="1"/>
  <c r="I28" i="6"/>
  <c r="I20" i="6"/>
  <c r="I18" i="6"/>
  <c r="I16" i="6"/>
  <c r="I89" i="6"/>
  <c r="I85" i="6"/>
  <c r="I81" i="6"/>
  <c r="I28" i="1"/>
  <c r="I53" i="6"/>
  <c r="I47" i="6"/>
  <c r="I45" i="6"/>
  <c r="I39" i="6"/>
  <c r="I98" i="1"/>
  <c r="I96" i="1"/>
  <c r="I94" i="1"/>
  <c r="I92" i="1"/>
  <c r="I90" i="1"/>
  <c r="I14" i="6"/>
  <c r="I12" i="6"/>
  <c r="I88" i="1"/>
  <c r="I86" i="1"/>
  <c r="I84" i="1"/>
  <c r="I68" i="1"/>
  <c r="J86" i="13" l="1"/>
  <c r="J46" i="13"/>
  <c r="J32" i="10"/>
  <c r="J82" i="1"/>
  <c r="J81" i="6"/>
  <c r="J71" i="6"/>
  <c r="J28" i="6"/>
  <c r="J26" i="6"/>
  <c r="J12" i="6"/>
  <c r="J8" i="6"/>
  <c r="J10" i="6"/>
  <c r="J22" i="6"/>
  <c r="J18" i="6"/>
  <c r="J24" i="6"/>
  <c r="J16" i="6"/>
  <c r="J14" i="6"/>
  <c r="J20" i="6"/>
  <c r="J14" i="13"/>
  <c r="J10" i="13"/>
  <c r="J36" i="13"/>
  <c r="J88" i="1"/>
  <c r="J92" i="1"/>
  <c r="J44" i="13"/>
  <c r="J12" i="13"/>
  <c r="J42" i="13"/>
  <c r="J16" i="13"/>
  <c r="J94" i="1"/>
  <c r="J84" i="1"/>
  <c r="J96" i="1"/>
  <c r="J86" i="1"/>
  <c r="J90" i="1"/>
  <c r="J98" i="1"/>
  <c r="J80" i="1"/>
  <c r="J34" i="13"/>
  <c r="J18" i="13"/>
  <c r="J32" i="13"/>
  <c r="J93" i="13"/>
  <c r="J8" i="13"/>
  <c r="J40" i="13"/>
  <c r="J30" i="13"/>
  <c r="J20" i="13"/>
  <c r="J48" i="13"/>
  <c r="J38" i="13"/>
  <c r="J30" i="10"/>
  <c r="J52" i="10"/>
  <c r="J50" i="10"/>
  <c r="J54" i="10"/>
  <c r="J34" i="10"/>
  <c r="J36" i="10"/>
  <c r="J38" i="10"/>
  <c r="J109" i="13"/>
  <c r="J26" i="1"/>
  <c r="J24" i="1"/>
  <c r="J16" i="1"/>
  <c r="J18" i="1"/>
  <c r="J14" i="1"/>
  <c r="J22" i="1"/>
  <c r="J20" i="1"/>
  <c r="J87" i="6"/>
  <c r="J51" i="6"/>
  <c r="J49" i="6"/>
  <c r="J41" i="6"/>
  <c r="J63" i="6"/>
  <c r="J67" i="6"/>
  <c r="J68" i="1"/>
  <c r="J12" i="1"/>
  <c r="J101" i="6"/>
  <c r="J39" i="6"/>
  <c r="J85" i="6"/>
  <c r="J103" i="6"/>
  <c r="J101" i="13"/>
  <c r="J107" i="13"/>
  <c r="J95" i="13"/>
  <c r="J103" i="13"/>
  <c r="J111" i="13"/>
  <c r="J97" i="13"/>
  <c r="J105" i="13"/>
  <c r="J99" i="13"/>
  <c r="J69" i="6"/>
  <c r="J65" i="6"/>
  <c r="J43" i="6"/>
  <c r="J47" i="6"/>
  <c r="J53" i="6"/>
  <c r="J45" i="6"/>
  <c r="J83" i="6"/>
  <c r="J89" i="6"/>
  <c r="J8" i="1"/>
  <c r="J28" i="1"/>
  <c r="J10" i="1"/>
</calcChain>
</file>

<file path=xl/sharedStrings.xml><?xml version="1.0" encoding="utf-8"?>
<sst xmlns="http://schemas.openxmlformats.org/spreadsheetml/2006/main" count="1582" uniqueCount="407">
  <si>
    <t>Jméno</t>
  </si>
  <si>
    <t>Místo</t>
  </si>
  <si>
    <t>ROZHODČÍ</t>
  </si>
  <si>
    <t>Body</t>
  </si>
  <si>
    <t>Pořadí</t>
  </si>
  <si>
    <t>1.</t>
  </si>
  <si>
    <t>Vyškov</t>
  </si>
  <si>
    <t>2.</t>
  </si>
  <si>
    <t>3.</t>
  </si>
  <si>
    <t>Kyjov</t>
  </si>
  <si>
    <t>4.</t>
  </si>
  <si>
    <t>5.</t>
  </si>
  <si>
    <t>6.</t>
  </si>
  <si>
    <t>7.</t>
  </si>
  <si>
    <t>8.</t>
  </si>
  <si>
    <t>Terezie Beňadíková</t>
  </si>
  <si>
    <t>Jemnice</t>
  </si>
  <si>
    <t>Přerov</t>
  </si>
  <si>
    <t>Veronika Fricová</t>
  </si>
  <si>
    <t>Michaela Hutáková</t>
  </si>
  <si>
    <t>Kostelec nad Orlicí</t>
  </si>
  <si>
    <t>Simona Kršková</t>
  </si>
  <si>
    <t>Nikol Vaculíková</t>
  </si>
  <si>
    <t>Bystřice pod Hostýnem</t>
  </si>
  <si>
    <t>9.</t>
  </si>
  <si>
    <t>Zuzana Poláčková</t>
  </si>
  <si>
    <t>10.</t>
  </si>
  <si>
    <t>Brno</t>
  </si>
  <si>
    <t>Andrea Dokoupilová</t>
  </si>
  <si>
    <t>Lucie Vavříková</t>
  </si>
  <si>
    <t>Písek</t>
  </si>
  <si>
    <t>Vendula Smrčková</t>
  </si>
  <si>
    <t>Šumperk</t>
  </si>
  <si>
    <t>11.</t>
  </si>
  <si>
    <t>12.</t>
  </si>
  <si>
    <t>Kateřina Valentová</t>
  </si>
  <si>
    <t>13.</t>
  </si>
  <si>
    <t>14.</t>
  </si>
  <si>
    <t>Barbora Chmelařová</t>
  </si>
  <si>
    <t>15.</t>
  </si>
  <si>
    <t>16.</t>
  </si>
  <si>
    <t>17.</t>
  </si>
  <si>
    <t>18.</t>
  </si>
  <si>
    <t>Lucie Houšťová</t>
  </si>
  <si>
    <t>19.</t>
  </si>
  <si>
    <t>Lenka Vavříková</t>
  </si>
  <si>
    <t>Kristýna Fricová</t>
  </si>
  <si>
    <t>Jana Nápravníková</t>
  </si>
  <si>
    <t>Dominika Filipová</t>
  </si>
  <si>
    <t>Tereza Bosáková</t>
  </si>
  <si>
    <t>Sluníčka</t>
  </si>
  <si>
    <t>DEJNA</t>
  </si>
  <si>
    <t>Senica</t>
  </si>
  <si>
    <t>Mini Leontýnky</t>
  </si>
  <si>
    <t>Pacov</t>
  </si>
  <si>
    <t>Zálesie</t>
  </si>
  <si>
    <t>Hvězdičky</t>
  </si>
  <si>
    <t>FANTASY</t>
  </si>
  <si>
    <t>BABYSTARS</t>
  </si>
  <si>
    <t>MINISTARS</t>
  </si>
  <si>
    <t>Repetky</t>
  </si>
  <si>
    <t>Moravské Budějovice</t>
  </si>
  <si>
    <t>Leontýnky</t>
  </si>
  <si>
    <t>STARS</t>
  </si>
  <si>
    <t>Mažoretky Severovýchod</t>
  </si>
  <si>
    <t>Zábřeh</t>
  </si>
  <si>
    <t>KK-Dance Sany</t>
  </si>
  <si>
    <t>Nikola Grünwaldová</t>
  </si>
  <si>
    <t>Zuzana Kusalová</t>
  </si>
  <si>
    <t>Kateřina Studňařová</t>
  </si>
  <si>
    <t>Karolína Davidová</t>
  </si>
  <si>
    <t>Nikola Braunerová</t>
  </si>
  <si>
    <t>Kristýna Pekařová</t>
  </si>
  <si>
    <t xml:space="preserve">9. </t>
  </si>
  <si>
    <t>Skupiny  -  Kadetky   -  BATON</t>
  </si>
  <si>
    <t>MiniOrionky</t>
  </si>
  <si>
    <t>Růžičky</t>
  </si>
  <si>
    <t>Crazy Cats</t>
  </si>
  <si>
    <t>Němčice nad Hanou</t>
  </si>
  <si>
    <t>Telč</t>
  </si>
  <si>
    <t>Skupiny  -  Juniorky   -  BATON</t>
  </si>
  <si>
    <t>BabyOrionky</t>
  </si>
  <si>
    <t>Marlen IV</t>
  </si>
  <si>
    <t>Skupiny  -  Seniorky   -  BATON</t>
  </si>
  <si>
    <t>Růže</t>
  </si>
  <si>
    <t>Orionky</t>
  </si>
  <si>
    <t>Bílovec</t>
  </si>
  <si>
    <t>Skupiny  -  Děti   -  BATON</t>
  </si>
  <si>
    <t>ROYAL</t>
  </si>
  <si>
    <t>Skupiny  -  Tradiční mažoretky - Kadetky   -  BATON</t>
  </si>
  <si>
    <t>Kittens</t>
  </si>
  <si>
    <t>Skupiny  -  Tradiční mažoretky - Juniorky   -  BATON</t>
  </si>
  <si>
    <t>Skupiny  -  Tradiční mažoretky - Seniorky   -  BATON</t>
  </si>
  <si>
    <t>Sólo  -  Děti   -  BATON</t>
  </si>
  <si>
    <t>Jaroměř</t>
  </si>
  <si>
    <t>Duo / Trio  -  Děti   -  BATON</t>
  </si>
  <si>
    <t>Jasmína Vodičková</t>
  </si>
  <si>
    <t>Karolína Půčková</t>
  </si>
  <si>
    <t>Miniformace  -  Děti   -  BATON</t>
  </si>
  <si>
    <t>Miniformace  -  Kadetky   -  Baton</t>
  </si>
  <si>
    <t>Miniformace  -  Juniorky   -  Baton</t>
  </si>
  <si>
    <t>Miniformace  -  Seniorky   -  Baton</t>
  </si>
  <si>
    <t>Sólo  -  Kadetky   -  BATON</t>
  </si>
  <si>
    <t>Barbora Ludmilová</t>
  </si>
  <si>
    <t>Karolína Hradilová</t>
  </si>
  <si>
    <t>Anita Fridrichová</t>
  </si>
  <si>
    <t>20.</t>
  </si>
  <si>
    <t>Sólo  -  Juniorky   -  BATON</t>
  </si>
  <si>
    <t>Tereza Kožušníková</t>
  </si>
  <si>
    <t>Nela Nevřalová</t>
  </si>
  <si>
    <t>Sabina Rychtecká</t>
  </si>
  <si>
    <t>Anna Frydrýšková</t>
  </si>
  <si>
    <t>Klára Malyszová</t>
  </si>
  <si>
    <t>Sólo  -  Seniorky   -  BATON</t>
  </si>
  <si>
    <t>Sabina Mičulková</t>
  </si>
  <si>
    <t>Natálie Komínková</t>
  </si>
  <si>
    <t>Michaela Smičková</t>
  </si>
  <si>
    <t>Vnorovy</t>
  </si>
  <si>
    <t>Sólo  -  Seniorky   -  2BATON</t>
  </si>
  <si>
    <t>Duo / Trio  -  Kadetky   -  BATON</t>
  </si>
  <si>
    <t>Nikola Trojanová</t>
  </si>
  <si>
    <t>Linda Koutná</t>
  </si>
  <si>
    <t>Adéla Kristová</t>
  </si>
  <si>
    <t>Rozálie Kašparová</t>
  </si>
  <si>
    <t>Adriana Chytilová</t>
  </si>
  <si>
    <t>Duo / Trio  -  Juniorky   -  BATON</t>
  </si>
  <si>
    <t>Marie Vetchá</t>
  </si>
  <si>
    <t>Barbora Mohylová</t>
  </si>
  <si>
    <t>Tereza Fojciková</t>
  </si>
  <si>
    <t>Duo / Trio  -  Seniorky   -  BATON</t>
  </si>
  <si>
    <t>Anhelina Morzhul</t>
  </si>
  <si>
    <t>Nikola Piotrowská</t>
  </si>
  <si>
    <t>Karolína Doležalová</t>
  </si>
  <si>
    <t>Sólo  -  Juniorky   -  FREE TWIRLING</t>
  </si>
  <si>
    <t>Tereza Sedláčková</t>
  </si>
  <si>
    <t>Mohelnice</t>
  </si>
  <si>
    <t>Sólo  -  Dospívající   -  FREE TWIRLING</t>
  </si>
  <si>
    <t>Adéla Szudová</t>
  </si>
  <si>
    <t>Sólo  -  Seniorky   -  FREE TWIRLING</t>
  </si>
  <si>
    <t>Kateřina Klimková</t>
  </si>
  <si>
    <t>Duo  -  Seniorky   -  FREE TWIRLING</t>
  </si>
  <si>
    <t>Miniformace  -  Juniorky   -  FLAG</t>
  </si>
  <si>
    <t>Miniformace  -  Seniorky   -  FLAG</t>
  </si>
  <si>
    <t>Skupiny  -  Kadetky   -  POM-POM</t>
  </si>
  <si>
    <t>Apolenky</t>
  </si>
  <si>
    <t>Brušperk</t>
  </si>
  <si>
    <t>Skupiny  -  Juniorky   -  POM-POM</t>
  </si>
  <si>
    <t>Teens</t>
  </si>
  <si>
    <t>ANGELIN</t>
  </si>
  <si>
    <t>Skupiny  -  Seniorky   -  POM-POM</t>
  </si>
  <si>
    <t>TOP Teens</t>
  </si>
  <si>
    <t>Skupiny  -  Děti   -  POM-POM</t>
  </si>
  <si>
    <t>Skupiny  -  Kadetky   -  MIX</t>
  </si>
  <si>
    <t>Skupiny  -  Juniorky   -  MIX</t>
  </si>
  <si>
    <t>Skupiny  -  Seniorky   -  MIX</t>
  </si>
  <si>
    <t>Skupiny  -  Juniorky  -  FLAG</t>
  </si>
  <si>
    <t>Skupiny  -  Seniorky  -  FLAG</t>
  </si>
  <si>
    <t>Skupiny  -  Tradiční mažoretky  -  Kadetky   -  POM POM</t>
  </si>
  <si>
    <t>Skupiny  -  Tradiční mažoretky  -  Juniorky   -  POM POM</t>
  </si>
  <si>
    <t>Skupiny  -  Tradiční mažoretky  -  Seniorky   -  POM POM</t>
  </si>
  <si>
    <t>Sólo  -  Děti   -  POM-POM</t>
  </si>
  <si>
    <t>Bára Kazdová</t>
  </si>
  <si>
    <t>Eliška Bauerová</t>
  </si>
  <si>
    <t>Sólo  -  Kadetky   -  POM-POM</t>
  </si>
  <si>
    <t>Tereza Mrnuštíková</t>
  </si>
  <si>
    <t>Sólo  -  Juniorky   -  POM-POM</t>
  </si>
  <si>
    <t>Tereza Šaratová</t>
  </si>
  <si>
    <t>Denisa Klapalová</t>
  </si>
  <si>
    <t>Klára Bačová</t>
  </si>
  <si>
    <t>Adriana Vítková</t>
  </si>
  <si>
    <t>Adéla Krmelová</t>
  </si>
  <si>
    <t>Duo / Trio  -  Děti   -  POM-POM</t>
  </si>
  <si>
    <t>Duo / Trio  -  Kadetky   -  POM-POM</t>
  </si>
  <si>
    <t>Markéta Ševčíková</t>
  </si>
  <si>
    <t>Andrea Duchoňová</t>
  </si>
  <si>
    <t>Veronika Čadrová</t>
  </si>
  <si>
    <t>Markéta Symerská</t>
  </si>
  <si>
    <t>Kateřina Šindarová</t>
  </si>
  <si>
    <t>Karolína Maňáková</t>
  </si>
  <si>
    <t>Nikola Kučerová</t>
  </si>
  <si>
    <t>Adéla Heclová</t>
  </si>
  <si>
    <t>Denisa Chaloupková</t>
  </si>
  <si>
    <t>Duo / Trio  -  Seniorky   -  POM-POM</t>
  </si>
  <si>
    <t>Miniformace  -  Děti   -  POM-POM</t>
  </si>
  <si>
    <t>Miniformace  -  Juniorky   -  POM-POM</t>
  </si>
  <si>
    <t>Miniformace  -  Seniorky   -  POM-POM</t>
  </si>
  <si>
    <t>Miniformace  -  Kadetky   -  MIX</t>
  </si>
  <si>
    <t>Miniformace  -  Juniorky   -  MIX</t>
  </si>
  <si>
    <t>Miniformace  -  Seniorky   -  MIX</t>
  </si>
  <si>
    <t>DEJNA 2</t>
  </si>
  <si>
    <t>Lady Repetky</t>
  </si>
  <si>
    <t>Sluníčka DDM</t>
  </si>
  <si>
    <t>FN NIKKI</t>
  </si>
  <si>
    <t>Fryšták</t>
  </si>
  <si>
    <t>SOFFI</t>
  </si>
  <si>
    <t>Lozorno</t>
  </si>
  <si>
    <t xml:space="preserve">Pusinky </t>
  </si>
  <si>
    <t>Říčany</t>
  </si>
  <si>
    <t>Pusinky</t>
  </si>
  <si>
    <t>EXPLOZE</t>
  </si>
  <si>
    <t>Praha</t>
  </si>
  <si>
    <t>SK Trinity</t>
  </si>
  <si>
    <t>Cheb</t>
  </si>
  <si>
    <t>Poděbradské mažoretky</t>
  </si>
  <si>
    <t>Poděbrady</t>
  </si>
  <si>
    <t xml:space="preserve">Růže </t>
  </si>
  <si>
    <t>FM Nikol</t>
  </si>
  <si>
    <t>Šance</t>
  </si>
  <si>
    <t>Hranice</t>
  </si>
  <si>
    <t>Brumov-Bylnice</t>
  </si>
  <si>
    <t>Brumbyho mažoretky</t>
  </si>
  <si>
    <t>Carmenky</t>
  </si>
  <si>
    <t>DEJNA 1</t>
  </si>
  <si>
    <t>Cats</t>
  </si>
  <si>
    <t>Wildcats</t>
  </si>
  <si>
    <t>Elen Vaňková</t>
  </si>
  <si>
    <t>Jolana Páleníková</t>
  </si>
  <si>
    <t>Ana Ondřejová</t>
  </si>
  <si>
    <t>Charlotta Rajlichová</t>
  </si>
  <si>
    <t>Julie Kašparová</t>
  </si>
  <si>
    <t>Vanesa Foltýnová</t>
  </si>
  <si>
    <t>Margaréta Milanová</t>
  </si>
  <si>
    <t>Sára Šánková</t>
  </si>
  <si>
    <t>Tia Hilda Mareček</t>
  </si>
  <si>
    <t>Jana Trávníčková</t>
  </si>
  <si>
    <t>Nela Radová</t>
  </si>
  <si>
    <t>Eliška Argalasová</t>
  </si>
  <si>
    <t>Natálie Markgrafová</t>
  </si>
  <si>
    <t>Tereza Kozáková</t>
  </si>
  <si>
    <t>Kiara Szabó</t>
  </si>
  <si>
    <t>Patricie Valentová</t>
  </si>
  <si>
    <t>Marie Vicherková</t>
  </si>
  <si>
    <t>Havířov</t>
  </si>
  <si>
    <t>Michaela Lachkovičová</t>
  </si>
  <si>
    <t>Nela Ševčíková</t>
  </si>
  <si>
    <t>Nikola Šurýnová</t>
  </si>
  <si>
    <t>Tereza Prágerová</t>
  </si>
  <si>
    <t>Kira</t>
  </si>
  <si>
    <t>FM NIKKI</t>
  </si>
  <si>
    <t>Opava</t>
  </si>
  <si>
    <t>TK Roses</t>
  </si>
  <si>
    <t>FM NIKOL</t>
  </si>
  <si>
    <t xml:space="preserve">Repetky </t>
  </si>
  <si>
    <t>Sára Jandová</t>
  </si>
  <si>
    <t>Eliška Dubinová</t>
  </si>
  <si>
    <t>Lucie Hořáková</t>
  </si>
  <si>
    <t>Kateřina Vladařová</t>
  </si>
  <si>
    <t>Berenika Křepinská</t>
  </si>
  <si>
    <t>Helena Kolářová</t>
  </si>
  <si>
    <t>Ema Zubalíková</t>
  </si>
  <si>
    <t>Vanesa Přikrylová</t>
  </si>
  <si>
    <t>Nelly Masiariková</t>
  </si>
  <si>
    <t>Viktorie Kališová</t>
  </si>
  <si>
    <t>Amálie Šťastná</t>
  </si>
  <si>
    <t>Eliška Přidalová</t>
  </si>
  <si>
    <t>Elena Váňová</t>
  </si>
  <si>
    <t>Michaela Fojtíková</t>
  </si>
  <si>
    <t>Marie Engelhartová</t>
  </si>
  <si>
    <t>Nikola Veškrnová</t>
  </si>
  <si>
    <t>Karolína Mašková</t>
  </si>
  <si>
    <t>Alena Desová</t>
  </si>
  <si>
    <t>Lucie Chládková</t>
  </si>
  <si>
    <t>Kristýna Šterbová</t>
  </si>
  <si>
    <t>Barbora Hájková</t>
  </si>
  <si>
    <t>Barbora Minaříková</t>
  </si>
  <si>
    <t>Lea Rybárová</t>
  </si>
  <si>
    <t>Simona Novotná</t>
  </si>
  <si>
    <t>Aneta Krmelová</t>
  </si>
  <si>
    <t>Jemncie</t>
  </si>
  <si>
    <t>Michaela Vodičková</t>
  </si>
  <si>
    <t>Rosice</t>
  </si>
  <si>
    <t>Izabela Ševčíková</t>
  </si>
  <si>
    <t>Újezd u Rosic</t>
  </si>
  <si>
    <t>Natálie Přikrylová</t>
  </si>
  <si>
    <t>Alena Koláčková</t>
  </si>
  <si>
    <t>Karolína Ida Míková</t>
  </si>
  <si>
    <t>Tereza Černá</t>
  </si>
  <si>
    <t>Karolína Vlachová</t>
  </si>
  <si>
    <t>Karla Vodehnalová</t>
  </si>
  <si>
    <t>Vanesa Gunárová</t>
  </si>
  <si>
    <t>Sabina Dostálová</t>
  </si>
  <si>
    <t>Tereza Sehnoutková</t>
  </si>
  <si>
    <t>Michaela Hrbáčková</t>
  </si>
  <si>
    <t>21.</t>
  </si>
  <si>
    <t>Zuzana Černá</t>
  </si>
  <si>
    <t>22.</t>
  </si>
  <si>
    <t>Sólo  -  Juniorky  -  2BATON</t>
  </si>
  <si>
    <t>Vanesa Kančiová</t>
  </si>
  <si>
    <t>Lucie Dušková</t>
  </si>
  <si>
    <t>Renáta Hrbáčková</t>
  </si>
  <si>
    <t>Karin Měsíčková</t>
  </si>
  <si>
    <t>Viktorie Halačková</t>
  </si>
  <si>
    <t>Vanda Valíčková</t>
  </si>
  <si>
    <t>Viktorie Jochová</t>
  </si>
  <si>
    <t>Johana Iváková</t>
  </si>
  <si>
    <t>Hana Želipská</t>
  </si>
  <si>
    <t>Klára Horváthová</t>
  </si>
  <si>
    <t>Veronika Kubínová</t>
  </si>
  <si>
    <t>Veronika Mitteisová</t>
  </si>
  <si>
    <t>Adéla Koidlová</t>
  </si>
  <si>
    <t>Veronika Rujbrová</t>
  </si>
  <si>
    <t>Nela Otépková</t>
  </si>
  <si>
    <t>Nikol Martínková</t>
  </si>
  <si>
    <t>Aneta Rehradtová</t>
  </si>
  <si>
    <t>Natálie Štefková</t>
  </si>
  <si>
    <t>Ella Dřevojánková</t>
  </si>
  <si>
    <t>Sarah Víchová</t>
  </si>
  <si>
    <t>Barbora Nestrojová</t>
  </si>
  <si>
    <t>Marie Vlčková</t>
  </si>
  <si>
    <t>Daria Buřičová</t>
  </si>
  <si>
    <t>Laura Buřičová</t>
  </si>
  <si>
    <t>Barbora Poláková</t>
  </si>
  <si>
    <t>Adéla Ministrová</t>
  </si>
  <si>
    <t>Eva Šalomounová</t>
  </si>
  <si>
    <t>Tereza Svobodová</t>
  </si>
  <si>
    <t>Antonie Gazaňová</t>
  </si>
  <si>
    <t>Linda Mullerová</t>
  </si>
  <si>
    <t>Michaela Kunzelová</t>
  </si>
  <si>
    <t>Adéla Lupašová</t>
  </si>
  <si>
    <t>Karolína Šeligová</t>
  </si>
  <si>
    <t>Tereza Langerová</t>
  </si>
  <si>
    <t>Veronika Langerová</t>
  </si>
  <si>
    <t>Edita Vysočanová</t>
  </si>
  <si>
    <t>Anna Rývová</t>
  </si>
  <si>
    <t>Agáta Chmelařová</t>
  </si>
  <si>
    <t>Lucie Laichová</t>
  </si>
  <si>
    <t>Kristána Přikrylová</t>
  </si>
  <si>
    <t>Andrea Rajlichová</t>
  </si>
  <si>
    <t>Kristýna Nováková</t>
  </si>
  <si>
    <t>Nikola Nováková</t>
  </si>
  <si>
    <t>Michaela Šebestová</t>
  </si>
  <si>
    <t>Kateřina Helsnerová</t>
  </si>
  <si>
    <t>Erika Steinochová</t>
  </si>
  <si>
    <t>Michaela Vodičová</t>
  </si>
  <si>
    <t>Eve Ručilová</t>
  </si>
  <si>
    <t>Veronika Kašíková</t>
  </si>
  <si>
    <t>Kristýna Adamčíková</t>
  </si>
  <si>
    <t>Anna Roupcová</t>
  </si>
  <si>
    <t>Adéla Smékalová</t>
  </si>
  <si>
    <t>Chorvátsky Grob</t>
  </si>
  <si>
    <t>Diana Hunová</t>
  </si>
  <si>
    <t>Kristína Přikrylová</t>
  </si>
  <si>
    <t>Duo  -  pár teen   -  FREE TWIRLING</t>
  </si>
  <si>
    <t>VÝSLEDKOVÁ LISTINA IMC - NEDĚLE 12. 5. 2019</t>
  </si>
  <si>
    <t>VÝSLEDKOVÁ LISTINA IMC - SOBOTA 11. 5. 2019</t>
  </si>
  <si>
    <t>Safira</t>
  </si>
  <si>
    <t>Rychnov nad Kněžnou</t>
  </si>
  <si>
    <t>Carmen 3</t>
  </si>
  <si>
    <t>Angeline</t>
  </si>
  <si>
    <t>KK-DANCE</t>
  </si>
  <si>
    <t>TK Dancing Roses</t>
  </si>
  <si>
    <t>Angelin</t>
  </si>
  <si>
    <t xml:space="preserve">KK-Dance </t>
  </si>
  <si>
    <t>Rodičovský tým</t>
  </si>
  <si>
    <t>Fun Roses</t>
  </si>
  <si>
    <t>Liliana Chlustinová</t>
  </si>
  <si>
    <t>Luisa Přibylová</t>
  </si>
  <si>
    <t>Světlana Brunclíková</t>
  </si>
  <si>
    <t>Laura Hanáková</t>
  </si>
  <si>
    <t>Klára Hulíková</t>
  </si>
  <si>
    <t>Eliška Zapletalová</t>
  </si>
  <si>
    <t>Tereza Ševčíková</t>
  </si>
  <si>
    <t>Lucie Rollerová</t>
  </si>
  <si>
    <t>Daniela Kozáková</t>
  </si>
  <si>
    <t>Lucia Fedurcová</t>
  </si>
  <si>
    <t>Tereza Špačková</t>
  </si>
  <si>
    <t>Barbora Lukešová</t>
  </si>
  <si>
    <t>Eva Ručilová</t>
  </si>
  <si>
    <t>Tereza Bundilová</t>
  </si>
  <si>
    <t>Klára Langová</t>
  </si>
  <si>
    <t>Aneta Boserová</t>
  </si>
  <si>
    <t>Barbora Bittnerová</t>
  </si>
  <si>
    <t>Veronika Klimešová</t>
  </si>
  <si>
    <t>Eliška Roučová</t>
  </si>
  <si>
    <t>Karolína Pelzová</t>
  </si>
  <si>
    <t>Adéla Andrysová</t>
  </si>
  <si>
    <t>Lucie Fedurcová</t>
  </si>
  <si>
    <t>Ema Jenčová</t>
  </si>
  <si>
    <t>Chorvástky Grob</t>
  </si>
  <si>
    <t>Diana Janáková</t>
  </si>
  <si>
    <t>Tereza Mikulášková</t>
  </si>
  <si>
    <t>Kateřina Štoudková</t>
  </si>
  <si>
    <t>Natálie Buchtová</t>
  </si>
  <si>
    <t>Ela Janáčková</t>
  </si>
  <si>
    <t>Evelýna Kunzová</t>
  </si>
  <si>
    <t>Harazimová</t>
  </si>
  <si>
    <t>Natálie Petrová</t>
  </si>
  <si>
    <t>Michaela Konečná</t>
  </si>
  <si>
    <t>Kristýba Adamčíková</t>
  </si>
  <si>
    <t>KK-Dance</t>
  </si>
  <si>
    <t>Miniformace  -  Kadetky   -  POM-POM</t>
  </si>
  <si>
    <t>MiniLeontýnky</t>
  </si>
  <si>
    <t>Barbora Půčková</t>
  </si>
  <si>
    <t>Karla Šafářová</t>
  </si>
  <si>
    <t>Veronika Halasová</t>
  </si>
  <si>
    <t>Lucie Smťouračová</t>
  </si>
  <si>
    <t>Klára Kohoutová</t>
  </si>
  <si>
    <t>Nikola Grunwaldová</t>
  </si>
  <si>
    <t>Lucie Drmolová</t>
  </si>
  <si>
    <t>postup</t>
  </si>
  <si>
    <t xml:space="preserve"> </t>
  </si>
  <si>
    <t>ČE</t>
  </si>
  <si>
    <t>Sabrina Kozáková</t>
  </si>
  <si>
    <t>23.</t>
  </si>
  <si>
    <t>Simona Liščáková</t>
  </si>
  <si>
    <t>Sólo - Seniorky - POM-POM</t>
  </si>
  <si>
    <t xml:space="preserve">                                Duo/Trio  - Juniorky - POM-POM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</si>
</sst>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b/>
      <sz val="12"/>
      <color rgb="FFFF0000"/>
      <name val="Gisha"/>
      <family val="2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Arial Narrow"/>
      <family val="2"/>
      <charset val="238"/>
    </font>
    <font>
      <sz val="11"/>
      <name val="Arial Narrow"/>
      <family val="2"/>
      <charset val="238"/>
    </font>
    <font>
      <sz val="10"/>
      <name val="Calibri"/>
      <family val="2"/>
      <charset val="238"/>
      <scheme val="minor"/>
    </font>
    <font>
      <sz val="14"/>
      <name val="Arial Narrow"/>
      <family val="2"/>
      <charset val="238"/>
    </font>
    <font>
      <sz val="10"/>
      <name val="Calibri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>
      <alignment horizontal="center" vertical="center"/>
    </xf>
  </cellStyleXfs>
  <cellXfs count="271">
    <xf numFmtId="0" fontId="0" fillId="0" borderId="0" xfId="0"/>
    <xf numFmtId="0" fontId="2" fillId="0" borderId="0" xfId="0" applyFont="1" applyAlignment="1"/>
    <xf numFmtId="0" fontId="3" fillId="0" borderId="0" xfId="0" applyFont="1"/>
    <xf numFmtId="49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18" xfId="0" applyNumberFormat="1" applyFont="1" applyBorder="1"/>
    <xf numFmtId="0" fontId="4" fillId="0" borderId="13" xfId="0" applyFont="1" applyBorder="1"/>
    <xf numFmtId="0" fontId="5" fillId="0" borderId="13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2" xfId="0" applyNumberFormat="1" applyFont="1" applyBorder="1"/>
    <xf numFmtId="0" fontId="4" fillId="0" borderId="8" xfId="0" applyFont="1" applyBorder="1"/>
    <xf numFmtId="0" fontId="5" fillId="0" borderId="8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3" fillId="0" borderId="5" xfId="0" applyNumberFormat="1" applyFont="1" applyBorder="1"/>
    <xf numFmtId="0" fontId="4" fillId="0" borderId="6" xfId="0" applyFont="1" applyBorder="1"/>
    <xf numFmtId="0" fontId="5" fillId="0" borderId="6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1" xfId="0" applyFont="1" applyBorder="1"/>
    <xf numFmtId="49" fontId="3" fillId="0" borderId="14" xfId="0" applyNumberFormat="1" applyFont="1" applyBorder="1"/>
    <xf numFmtId="0" fontId="4" fillId="0" borderId="15" xfId="0" applyFont="1" applyBorder="1"/>
    <xf numFmtId="0" fontId="5" fillId="0" borderId="1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9" fontId="3" fillId="0" borderId="9" xfId="0" applyNumberFormat="1" applyFont="1" applyBorder="1"/>
    <xf numFmtId="49" fontId="3" fillId="0" borderId="1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49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4" fillId="0" borderId="29" xfId="0" applyFont="1" applyBorder="1"/>
    <xf numFmtId="0" fontId="5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11" xfId="0" applyFont="1" applyBorder="1"/>
    <xf numFmtId="49" fontId="2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19" xfId="0" applyNumberFormat="1" applyFont="1" applyBorder="1"/>
    <xf numFmtId="0" fontId="4" fillId="0" borderId="17" xfId="0" applyFont="1" applyBorder="1"/>
    <xf numFmtId="0" fontId="5" fillId="0" borderId="17" xfId="0" applyFont="1" applyBorder="1"/>
    <xf numFmtId="0" fontId="5" fillId="0" borderId="21" xfId="0" applyFont="1" applyBorder="1"/>
    <xf numFmtId="0" fontId="3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0" xfId="0" applyFont="1" applyBorder="1"/>
    <xf numFmtId="0" fontId="5" fillId="0" borderId="11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6" xfId="0" applyFont="1" applyBorder="1"/>
    <xf numFmtId="49" fontId="3" fillId="0" borderId="0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44" xfId="0" applyFont="1" applyBorder="1"/>
    <xf numFmtId="0" fontId="5" fillId="0" borderId="44" xfId="0" applyFont="1" applyBorder="1"/>
    <xf numFmtId="0" fontId="3" fillId="0" borderId="18" xfId="0" applyFont="1" applyBorder="1"/>
    <xf numFmtId="0" fontId="3" fillId="0" borderId="44" xfId="0" applyFont="1" applyBorder="1"/>
    <xf numFmtId="0" fontId="3" fillId="0" borderId="24" xfId="0" applyFont="1" applyBorder="1"/>
    <xf numFmtId="0" fontId="3" fillId="0" borderId="18" xfId="0" applyFont="1" applyBorder="1" applyAlignment="1">
      <alignment horizontal="center" vertical="center"/>
    </xf>
    <xf numFmtId="49" fontId="3" fillId="0" borderId="43" xfId="0" applyNumberFormat="1" applyFont="1" applyBorder="1"/>
    <xf numFmtId="0" fontId="5" fillId="0" borderId="29" xfId="0" applyFont="1" applyBorder="1"/>
    <xf numFmtId="0" fontId="3" fillId="0" borderId="43" xfId="0" applyFont="1" applyBorder="1"/>
    <xf numFmtId="0" fontId="3" fillId="0" borderId="29" xfId="0" applyFont="1" applyBorder="1"/>
    <xf numFmtId="0" fontId="3" fillId="0" borderId="45" xfId="0" applyFont="1" applyBorder="1"/>
    <xf numFmtId="0" fontId="3" fillId="0" borderId="19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49" fontId="3" fillId="0" borderId="41" xfId="0" applyNumberFormat="1" applyFont="1" applyBorder="1"/>
    <xf numFmtId="0" fontId="5" fillId="0" borderId="46" xfId="0" applyFont="1" applyBorder="1"/>
    <xf numFmtId="0" fontId="3" fillId="0" borderId="41" xfId="0" applyFont="1" applyBorder="1"/>
    <xf numFmtId="0" fontId="3" fillId="0" borderId="46" xfId="0" applyFont="1" applyBorder="1"/>
    <xf numFmtId="0" fontId="3" fillId="0" borderId="40" xfId="0" applyFont="1" applyBorder="1"/>
    <xf numFmtId="0" fontId="3" fillId="0" borderId="2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3" borderId="12" xfId="0" applyNumberFormat="1" applyFont="1" applyFill="1" applyBorder="1"/>
    <xf numFmtId="0" fontId="4" fillId="3" borderId="8" xfId="0" applyFont="1" applyFill="1" applyBorder="1"/>
    <xf numFmtId="0" fontId="5" fillId="3" borderId="8" xfId="0" applyFont="1" applyFill="1" applyBorder="1"/>
    <xf numFmtId="0" fontId="3" fillId="3" borderId="1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0" xfId="0" applyFont="1" applyFill="1"/>
    <xf numFmtId="49" fontId="3" fillId="4" borderId="26" xfId="0" applyNumberFormat="1" applyFont="1" applyFill="1" applyBorder="1"/>
    <xf numFmtId="0" fontId="4" fillId="4" borderId="6" xfId="0" applyFont="1" applyFill="1" applyBorder="1"/>
    <xf numFmtId="0" fontId="5" fillId="4" borderId="6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0" xfId="0" applyFont="1" applyFill="1"/>
    <xf numFmtId="49" fontId="3" fillId="5" borderId="12" xfId="0" applyNumberFormat="1" applyFont="1" applyFill="1" applyBorder="1"/>
    <xf numFmtId="0" fontId="4" fillId="5" borderId="8" xfId="0" applyFont="1" applyFill="1" applyBorder="1"/>
    <xf numFmtId="0" fontId="5" fillId="5" borderId="8" xfId="0" applyFont="1" applyFill="1" applyBorder="1"/>
    <xf numFmtId="0" fontId="3" fillId="5" borderId="12" xfId="0" applyFont="1" applyFill="1" applyBorder="1"/>
    <xf numFmtId="0" fontId="3" fillId="5" borderId="8" xfId="0" applyFont="1" applyFill="1" applyBorder="1"/>
    <xf numFmtId="0" fontId="3" fillId="5" borderId="3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49" fontId="3" fillId="5" borderId="9" xfId="0" applyNumberFormat="1" applyFont="1" applyFill="1" applyBorder="1"/>
    <xf numFmtId="0" fontId="4" fillId="5" borderId="13" xfId="0" applyFont="1" applyFill="1" applyBorder="1"/>
    <xf numFmtId="0" fontId="5" fillId="5" borderId="13" xfId="0" applyFont="1" applyFill="1" applyBorder="1"/>
    <xf numFmtId="0" fontId="3" fillId="5" borderId="9" xfId="0" applyFont="1" applyFill="1" applyBorder="1"/>
    <xf numFmtId="0" fontId="3" fillId="5" borderId="13" xfId="0" applyFont="1" applyFill="1" applyBorder="1"/>
    <xf numFmtId="0" fontId="3" fillId="5" borderId="4" xfId="0" applyFont="1" applyFill="1" applyBorder="1"/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left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1" xfId="0" applyFont="1" applyBorder="1" applyAlignment="1"/>
    <xf numFmtId="0" fontId="0" fillId="0" borderId="51" xfId="0" applyBorder="1" applyAlignment="1"/>
  </cellXfs>
  <cellStyles count="2">
    <cellStyle name="Normální" xfId="0" builtinId="0"/>
    <cellStyle name="Styl 1" xfId="1"/>
  </cellStyles>
  <dxfs count="663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showGridLines="0" tabSelected="1" workbookViewId="0">
      <selection activeCell="K174" sqref="K174"/>
    </sheetView>
  </sheetViews>
  <sheetFormatPr defaultRowHeight="15"/>
  <cols>
    <col min="1" max="1" width="3.5703125" style="3" customWidth="1"/>
    <col min="2" max="2" width="37.42578125" style="2" customWidth="1"/>
    <col min="3" max="3" width="19.140625" style="2" bestFit="1" customWidth="1"/>
    <col min="4" max="9" width="7.140625" style="2" customWidth="1"/>
    <col min="10" max="10" width="7.140625" style="67" customWidth="1"/>
    <col min="11" max="16384" width="9.140625" style="2"/>
  </cols>
  <sheetData>
    <row r="1" spans="1:11" ht="18.75">
      <c r="A1" s="205" t="s">
        <v>344</v>
      </c>
      <c r="B1" s="205"/>
      <c r="C1" s="205"/>
      <c r="D1" s="205"/>
      <c r="E1" s="205"/>
      <c r="F1" s="205"/>
      <c r="G1" s="205"/>
      <c r="H1" s="205"/>
      <c r="I1" s="205"/>
      <c r="J1" s="205"/>
      <c r="K1" s="1"/>
    </row>
    <row r="2" spans="1:11" ht="7.5" customHeight="1">
      <c r="A2" s="81"/>
      <c r="B2" s="66"/>
      <c r="C2" s="66"/>
      <c r="D2" s="66"/>
      <c r="E2" s="66"/>
      <c r="F2" s="66"/>
      <c r="G2" s="66"/>
      <c r="H2" s="66"/>
      <c r="I2" s="66"/>
      <c r="J2" s="66"/>
      <c r="K2" s="1"/>
    </row>
    <row r="3" spans="1:11">
      <c r="A3" s="191" t="s">
        <v>74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1" ht="7.5" customHeight="1" thickBot="1"/>
    <row r="5" spans="1:11">
      <c r="A5" s="192"/>
      <c r="B5" s="194" t="s">
        <v>0</v>
      </c>
      <c r="C5" s="196" t="s">
        <v>1</v>
      </c>
      <c r="D5" s="198" t="s">
        <v>2</v>
      </c>
      <c r="E5" s="199"/>
      <c r="F5" s="199"/>
      <c r="G5" s="199"/>
      <c r="H5" s="200"/>
      <c r="I5" s="201" t="s">
        <v>3</v>
      </c>
      <c r="J5" s="203" t="s">
        <v>4</v>
      </c>
    </row>
    <row r="6" spans="1:11" ht="15.75" thickBot="1">
      <c r="A6" s="193"/>
      <c r="B6" s="195"/>
      <c r="C6" s="197"/>
      <c r="D6" s="4">
        <v>1</v>
      </c>
      <c r="E6" s="5">
        <v>2</v>
      </c>
      <c r="F6" s="5">
        <v>3</v>
      </c>
      <c r="G6" s="5">
        <v>4</v>
      </c>
      <c r="H6" s="6">
        <v>5</v>
      </c>
      <c r="I6" s="202"/>
      <c r="J6" s="204"/>
    </row>
    <row r="7" spans="1:11" ht="7.5" customHeight="1" thickBot="1"/>
    <row r="8" spans="1:11" ht="20.25">
      <c r="A8" s="7" t="s">
        <v>5</v>
      </c>
      <c r="B8" s="8" t="s">
        <v>189</v>
      </c>
      <c r="C8" s="9" t="s">
        <v>9</v>
      </c>
      <c r="D8" s="10">
        <f>8.6+8.25+8.05</f>
        <v>24.900000000000002</v>
      </c>
      <c r="E8" s="11">
        <v>24.5</v>
      </c>
      <c r="F8" s="11">
        <f>8.6+7.8+7.9</f>
        <v>24.299999999999997</v>
      </c>
      <c r="G8" s="11">
        <v>24.1</v>
      </c>
      <c r="H8" s="12">
        <v>-0.2</v>
      </c>
      <c r="I8" s="82">
        <f>SUM(D8:H8)</f>
        <v>97.600000000000009</v>
      </c>
      <c r="J8" s="83">
        <f>RANK(I8,$I$8:$I$28)</f>
        <v>4</v>
      </c>
      <c r="K8" s="2" t="s">
        <v>399</v>
      </c>
    </row>
    <row r="9" spans="1:11" ht="7.5" customHeight="1">
      <c r="A9" s="15"/>
      <c r="B9" s="16"/>
      <c r="C9" s="16"/>
      <c r="D9" s="17"/>
      <c r="E9" s="18"/>
      <c r="F9" s="18"/>
      <c r="G9" s="18"/>
      <c r="H9" s="19"/>
      <c r="I9" s="84"/>
      <c r="J9" s="85"/>
    </row>
    <row r="10" spans="1:11" s="158" customFormat="1" ht="20.25">
      <c r="A10" s="150" t="s">
        <v>7</v>
      </c>
      <c r="B10" s="151" t="s">
        <v>190</v>
      </c>
      <c r="C10" s="152" t="s">
        <v>61</v>
      </c>
      <c r="D10" s="153"/>
      <c r="E10" s="154"/>
      <c r="F10" s="154"/>
      <c r="G10" s="154"/>
      <c r="H10" s="155"/>
      <c r="I10" s="156">
        <f>SUM(D10:H10)</f>
        <v>0</v>
      </c>
      <c r="J10" s="157">
        <f>RANK(I10,$I$8:$I$28)</f>
        <v>11</v>
      </c>
    </row>
    <row r="11" spans="1:11" ht="7.5" customHeight="1">
      <c r="A11" s="15"/>
      <c r="B11" s="16"/>
      <c r="C11" s="16"/>
      <c r="D11" s="17"/>
      <c r="E11" s="18"/>
      <c r="F11" s="18"/>
      <c r="G11" s="18"/>
      <c r="H11" s="19"/>
      <c r="I11" s="84"/>
      <c r="J11" s="85"/>
    </row>
    <row r="12" spans="1:11" ht="20.25">
      <c r="A12" s="22" t="s">
        <v>8</v>
      </c>
      <c r="B12" s="23" t="s">
        <v>77</v>
      </c>
      <c r="C12" s="24" t="s">
        <v>52</v>
      </c>
      <c r="D12" s="25">
        <v>23.9</v>
      </c>
      <c r="E12" s="26">
        <v>22.9</v>
      </c>
      <c r="F12" s="26">
        <f>7.9+7.6+7.4</f>
        <v>22.9</v>
      </c>
      <c r="G12" s="26">
        <v>23</v>
      </c>
      <c r="H12" s="27">
        <v>-0.3</v>
      </c>
      <c r="I12" s="86">
        <f>SUM(D12:H12)</f>
        <v>92.399999999999991</v>
      </c>
      <c r="J12" s="87">
        <f>RANK(I12,$I$8:$I$28)</f>
        <v>9</v>
      </c>
    </row>
    <row r="13" spans="1:11" ht="7.5" customHeight="1">
      <c r="A13" s="15"/>
      <c r="B13" s="16"/>
      <c r="C13" s="16"/>
      <c r="D13" s="17"/>
      <c r="E13" s="18"/>
      <c r="F13" s="18"/>
      <c r="G13" s="18"/>
      <c r="H13" s="19"/>
      <c r="I13" s="84"/>
      <c r="J13" s="85"/>
    </row>
    <row r="14" spans="1:11" ht="20.25">
      <c r="A14" s="22" t="s">
        <v>10</v>
      </c>
      <c r="B14" s="23" t="s">
        <v>191</v>
      </c>
      <c r="C14" s="24" t="s">
        <v>16</v>
      </c>
      <c r="D14" s="25">
        <v>25.5</v>
      </c>
      <c r="E14" s="26">
        <v>23.2</v>
      </c>
      <c r="F14" s="26">
        <f>7.7+8+7.7</f>
        <v>23.4</v>
      </c>
      <c r="G14" s="26">
        <v>24</v>
      </c>
      <c r="H14" s="27">
        <v>-0.55000000000000004</v>
      </c>
      <c r="I14" s="86">
        <f>SUM(D14:H14)</f>
        <v>95.55</v>
      </c>
      <c r="J14" s="87">
        <f>RANK(I14,$I$8:$I$28)</f>
        <v>7</v>
      </c>
    </row>
    <row r="15" spans="1:11" ht="7.5" customHeight="1">
      <c r="A15" s="88"/>
      <c r="B15" s="89"/>
      <c r="C15" s="90"/>
      <c r="D15" s="61"/>
      <c r="E15" s="62"/>
      <c r="F15" s="62"/>
      <c r="G15" s="62"/>
      <c r="H15" s="63"/>
      <c r="I15" s="84"/>
      <c r="J15" s="85"/>
    </row>
    <row r="16" spans="1:11" ht="20.25">
      <c r="A16" s="88" t="s">
        <v>11</v>
      </c>
      <c r="B16" s="23" t="s">
        <v>192</v>
      </c>
      <c r="C16" s="24" t="s">
        <v>193</v>
      </c>
      <c r="D16" s="25">
        <v>25</v>
      </c>
      <c r="E16" s="26">
        <v>22.8</v>
      </c>
      <c r="F16" s="26">
        <f>7.6+7.6+7.9</f>
        <v>23.1</v>
      </c>
      <c r="G16" s="26">
        <v>23.3</v>
      </c>
      <c r="H16" s="27">
        <v>-1.8</v>
      </c>
      <c r="I16" s="86">
        <f>SUM(D16:H16)</f>
        <v>92.4</v>
      </c>
      <c r="J16" s="87">
        <f>RANK(I16,$I$8:$I$28)</f>
        <v>8</v>
      </c>
    </row>
    <row r="17" spans="1:11" ht="7.5" customHeight="1">
      <c r="A17" s="88"/>
      <c r="B17" s="89"/>
      <c r="C17" s="90"/>
      <c r="D17" s="61"/>
      <c r="E17" s="62"/>
      <c r="F17" s="62"/>
      <c r="G17" s="62"/>
      <c r="H17" s="63"/>
      <c r="I17" s="84"/>
      <c r="J17" s="85"/>
    </row>
    <row r="18" spans="1:11" ht="20.25">
      <c r="A18" s="88" t="s">
        <v>12</v>
      </c>
      <c r="B18" s="46" t="s">
        <v>194</v>
      </c>
      <c r="C18" s="91" t="s">
        <v>195</v>
      </c>
      <c r="D18" s="25">
        <f>8.8+8.6+8.6</f>
        <v>26</v>
      </c>
      <c r="E18" s="26">
        <v>25.2</v>
      </c>
      <c r="F18" s="26">
        <f>8.7+8.4+8.3</f>
        <v>25.400000000000002</v>
      </c>
      <c r="G18" s="26">
        <v>25.3</v>
      </c>
      <c r="H18" s="27">
        <v>-0.05</v>
      </c>
      <c r="I18" s="86">
        <f>SUM(D18:H18)</f>
        <v>101.85000000000001</v>
      </c>
      <c r="J18" s="87">
        <f>RANK(I18,$I$8:$I$28)</f>
        <v>2</v>
      </c>
      <c r="K18" s="2" t="s">
        <v>399</v>
      </c>
    </row>
    <row r="19" spans="1:11" ht="7.5" customHeight="1">
      <c r="A19" s="88"/>
      <c r="B19" s="89"/>
      <c r="C19" s="90"/>
      <c r="D19" s="61"/>
      <c r="E19" s="62"/>
      <c r="F19" s="92"/>
      <c r="G19" s="62"/>
      <c r="H19" s="63"/>
      <c r="I19" s="84"/>
      <c r="J19" s="85"/>
    </row>
    <row r="20" spans="1:11" ht="20.25">
      <c r="A20" s="88" t="s">
        <v>13</v>
      </c>
      <c r="B20" s="46" t="s">
        <v>75</v>
      </c>
      <c r="C20" s="91" t="s">
        <v>78</v>
      </c>
      <c r="D20" s="25">
        <f>8.4+8.4+8.5</f>
        <v>25.3</v>
      </c>
      <c r="E20" s="26">
        <v>24.3</v>
      </c>
      <c r="F20" s="26">
        <f>8.1+8+8.2</f>
        <v>24.3</v>
      </c>
      <c r="G20" s="26">
        <v>24.2</v>
      </c>
      <c r="H20" s="27">
        <v>-0.25</v>
      </c>
      <c r="I20" s="86">
        <f>SUM(D20:H20)</f>
        <v>97.850000000000009</v>
      </c>
      <c r="J20" s="87">
        <f>RANK(I20,$I$8:$I$28)</f>
        <v>3</v>
      </c>
      <c r="K20" s="2" t="s">
        <v>399</v>
      </c>
    </row>
    <row r="21" spans="1:11" ht="7.5" customHeight="1">
      <c r="A21" s="88"/>
      <c r="B21" s="89"/>
      <c r="C21" s="90"/>
      <c r="D21" s="61"/>
      <c r="E21" s="92"/>
      <c r="F21" s="92"/>
      <c r="G21" s="62"/>
      <c r="H21" s="63"/>
      <c r="I21" s="84"/>
      <c r="J21" s="85"/>
    </row>
    <row r="22" spans="1:11" ht="20.25">
      <c r="A22" s="88" t="s">
        <v>14</v>
      </c>
      <c r="B22" s="46" t="s">
        <v>196</v>
      </c>
      <c r="C22" s="91" t="s">
        <v>197</v>
      </c>
      <c r="D22" s="25">
        <f>8.3+8.4+8</f>
        <v>24.700000000000003</v>
      </c>
      <c r="E22" s="26">
        <v>21.3</v>
      </c>
      <c r="F22" s="26">
        <f>7.4+6.6+7.2</f>
        <v>21.2</v>
      </c>
      <c r="G22" s="26">
        <v>21.2</v>
      </c>
      <c r="H22" s="27">
        <v>-1.2</v>
      </c>
      <c r="I22" s="86">
        <f>SUM(D22:H22)</f>
        <v>87.2</v>
      </c>
      <c r="J22" s="87">
        <f>RANK(I22,$I$8:$I$28)</f>
        <v>10</v>
      </c>
    </row>
    <row r="23" spans="1:11" ht="7.5" customHeight="1">
      <c r="A23" s="88"/>
      <c r="B23" s="89"/>
      <c r="C23" s="90"/>
      <c r="D23" s="61"/>
      <c r="E23" s="62"/>
      <c r="F23" s="92"/>
      <c r="G23" s="62"/>
      <c r="H23" s="63"/>
      <c r="I23" s="84"/>
      <c r="J23" s="85"/>
    </row>
    <row r="24" spans="1:11" ht="20.25">
      <c r="A24" s="88" t="s">
        <v>73</v>
      </c>
      <c r="B24" s="46" t="s">
        <v>59</v>
      </c>
      <c r="C24" s="91" t="s">
        <v>23</v>
      </c>
      <c r="D24" s="25">
        <f>8.7+8.4+8</f>
        <v>25.1</v>
      </c>
      <c r="E24" s="26">
        <v>23.6</v>
      </c>
      <c r="F24" s="26">
        <f>8+7.9+7.9</f>
        <v>23.8</v>
      </c>
      <c r="G24" s="26">
        <v>23.8</v>
      </c>
      <c r="H24" s="27">
        <v>-0.2</v>
      </c>
      <c r="I24" s="86">
        <f>SUM(D24:H24)</f>
        <v>96.1</v>
      </c>
      <c r="J24" s="87">
        <f>RANK(I24,$I$8:$I$28)</f>
        <v>5</v>
      </c>
      <c r="K24" s="2" t="s">
        <v>399</v>
      </c>
    </row>
    <row r="25" spans="1:11" ht="7.5" customHeight="1">
      <c r="A25" s="88"/>
      <c r="B25" s="89"/>
      <c r="C25" s="90"/>
      <c r="D25" s="61"/>
      <c r="E25" s="62"/>
      <c r="F25" s="92"/>
      <c r="G25" s="62"/>
      <c r="H25" s="63"/>
      <c r="I25" s="84"/>
      <c r="J25" s="85"/>
    </row>
    <row r="26" spans="1:11" ht="20.25">
      <c r="A26" s="88" t="s">
        <v>26</v>
      </c>
      <c r="B26" s="46" t="s">
        <v>212</v>
      </c>
      <c r="C26" s="91" t="s">
        <v>9</v>
      </c>
      <c r="D26" s="25">
        <f>9.4+9+9</f>
        <v>27.4</v>
      </c>
      <c r="E26" s="26">
        <v>27.2</v>
      </c>
      <c r="F26" s="26">
        <f>9.2+8.9+9</f>
        <v>27.1</v>
      </c>
      <c r="G26" s="26">
        <v>26.8</v>
      </c>
      <c r="H26" s="27">
        <v>-0.3</v>
      </c>
      <c r="I26" s="86">
        <f>SUM(D26:H26)</f>
        <v>108.19999999999999</v>
      </c>
      <c r="J26" s="87">
        <f>RANK(I26,$I$8:$I$28)</f>
        <v>1</v>
      </c>
      <c r="K26" s="2" t="s">
        <v>399</v>
      </c>
    </row>
    <row r="27" spans="1:11" ht="7.5" customHeight="1">
      <c r="A27" s="88"/>
      <c r="B27" s="89"/>
      <c r="C27" s="90"/>
      <c r="D27" s="61"/>
      <c r="E27" s="62"/>
      <c r="F27" s="92"/>
      <c r="G27" s="62"/>
      <c r="H27" s="63"/>
      <c r="I27" s="84"/>
      <c r="J27" s="85"/>
    </row>
    <row r="28" spans="1:11" s="167" customFormat="1" ht="21" thickBot="1">
      <c r="A28" s="159" t="s">
        <v>33</v>
      </c>
      <c r="B28" s="160" t="s">
        <v>57</v>
      </c>
      <c r="C28" s="161" t="s">
        <v>17</v>
      </c>
      <c r="D28" s="162">
        <f>8.5+8.2+8.1</f>
        <v>24.799999999999997</v>
      </c>
      <c r="E28" s="163">
        <v>23.8</v>
      </c>
      <c r="F28" s="163">
        <v>23.7</v>
      </c>
      <c r="G28" s="163">
        <v>23.8</v>
      </c>
      <c r="H28" s="164">
        <v>-0.45</v>
      </c>
      <c r="I28" s="165">
        <f>SUM(D28:H28)</f>
        <v>95.649999999999991</v>
      </c>
      <c r="J28" s="166">
        <f>RANK(I28,$I$8:$I$28)</f>
        <v>6</v>
      </c>
    </row>
    <row r="29" spans="1:11" ht="7.5" customHeight="1">
      <c r="H29" s="97"/>
      <c r="I29" s="97"/>
      <c r="J29" s="97"/>
    </row>
    <row r="30" spans="1:11" ht="7.5" customHeight="1">
      <c r="H30" s="67"/>
      <c r="I30" s="67"/>
    </row>
    <row r="31" spans="1:11" ht="7.5" customHeight="1">
      <c r="H31" s="67"/>
      <c r="I31" s="67"/>
    </row>
    <row r="32" spans="1:11" ht="7.5" customHeight="1">
      <c r="H32" s="67"/>
      <c r="I32" s="67"/>
    </row>
    <row r="33" spans="1:11" ht="7.5" customHeight="1">
      <c r="H33" s="67"/>
      <c r="I33" s="67"/>
    </row>
    <row r="34" spans="1:11">
      <c r="A34" s="191" t="s">
        <v>80</v>
      </c>
      <c r="B34" s="191"/>
      <c r="C34" s="191"/>
      <c r="D34" s="191"/>
      <c r="E34" s="191"/>
      <c r="F34" s="191"/>
      <c r="G34" s="191"/>
      <c r="H34" s="191"/>
      <c r="I34" s="191"/>
      <c r="J34" s="191"/>
    </row>
    <row r="35" spans="1:11" ht="7.5" customHeight="1" thickBot="1"/>
    <row r="36" spans="1:11">
      <c r="A36" s="192"/>
      <c r="B36" s="194" t="s">
        <v>0</v>
      </c>
      <c r="C36" s="196" t="s">
        <v>1</v>
      </c>
      <c r="D36" s="198" t="s">
        <v>2</v>
      </c>
      <c r="E36" s="199"/>
      <c r="F36" s="199"/>
      <c r="G36" s="199"/>
      <c r="H36" s="200"/>
      <c r="I36" s="201" t="s">
        <v>3</v>
      </c>
      <c r="J36" s="203" t="s">
        <v>4</v>
      </c>
    </row>
    <row r="37" spans="1:11" ht="15.75" thickBot="1">
      <c r="A37" s="193"/>
      <c r="B37" s="195"/>
      <c r="C37" s="197"/>
      <c r="D37" s="4">
        <v>1</v>
      </c>
      <c r="E37" s="5">
        <v>2</v>
      </c>
      <c r="F37" s="5">
        <v>3</v>
      </c>
      <c r="G37" s="5">
        <v>4</v>
      </c>
      <c r="H37" s="6">
        <v>5</v>
      </c>
      <c r="I37" s="202"/>
      <c r="J37" s="204"/>
    </row>
    <row r="38" spans="1:11" ht="7.5" customHeight="1" thickBot="1"/>
    <row r="39" spans="1:11" ht="20.25">
      <c r="A39" s="7" t="s">
        <v>5</v>
      </c>
      <c r="B39" s="8" t="s">
        <v>198</v>
      </c>
      <c r="C39" s="9" t="s">
        <v>197</v>
      </c>
      <c r="D39" s="10">
        <f>8.9+8.7+8.4</f>
        <v>26</v>
      </c>
      <c r="E39" s="11">
        <v>-1.2</v>
      </c>
      <c r="F39" s="11">
        <f>8.1+8.4+8.5</f>
        <v>25</v>
      </c>
      <c r="G39" s="11">
        <v>25</v>
      </c>
      <c r="H39" s="12">
        <v>25</v>
      </c>
      <c r="I39" s="13">
        <f>SUM(D39:H39)</f>
        <v>99.8</v>
      </c>
      <c r="J39" s="14">
        <f>RANK(I39,$I$39:$I$53)</f>
        <v>2</v>
      </c>
      <c r="K39" s="2" t="s">
        <v>399</v>
      </c>
    </row>
    <row r="40" spans="1:11" ht="7.5" customHeight="1">
      <c r="A40" s="15"/>
      <c r="B40" s="16"/>
      <c r="C40" s="16"/>
      <c r="D40" s="17"/>
      <c r="E40" s="18"/>
      <c r="F40" s="18"/>
      <c r="G40" s="18"/>
      <c r="H40" s="19"/>
      <c r="I40" s="20"/>
      <c r="J40" s="21"/>
    </row>
    <row r="41" spans="1:11" ht="20.25">
      <c r="A41" s="22" t="s">
        <v>7</v>
      </c>
      <c r="B41" s="23" t="s">
        <v>199</v>
      </c>
      <c r="C41" s="24" t="s">
        <v>200</v>
      </c>
      <c r="D41" s="25">
        <f>9.3+8.7+9.3</f>
        <v>27.3</v>
      </c>
      <c r="E41" s="26">
        <v>-1.5</v>
      </c>
      <c r="F41" s="26">
        <f>7.6+8+7.8</f>
        <v>23.4</v>
      </c>
      <c r="G41" s="26">
        <v>23.6</v>
      </c>
      <c r="H41" s="27">
        <v>23.4</v>
      </c>
      <c r="I41" s="28">
        <f>SUM(D41:H41)</f>
        <v>96.200000000000017</v>
      </c>
      <c r="J41" s="29">
        <f>RANK(I41,$I$39:$I$53)</f>
        <v>4</v>
      </c>
      <c r="K41" s="2" t="s">
        <v>399</v>
      </c>
    </row>
    <row r="42" spans="1:11" ht="7.5" customHeight="1">
      <c r="A42" s="15"/>
      <c r="B42" s="16"/>
      <c r="C42" s="16"/>
      <c r="D42" s="17"/>
      <c r="E42" s="18"/>
      <c r="F42" s="18"/>
      <c r="G42" s="18"/>
      <c r="H42" s="19"/>
      <c r="I42" s="20"/>
      <c r="J42" s="21"/>
    </row>
    <row r="43" spans="1:11" ht="20.25">
      <c r="A43" s="22" t="s">
        <v>8</v>
      </c>
      <c r="B43" s="23" t="s">
        <v>53</v>
      </c>
      <c r="C43" s="24" t="s">
        <v>54</v>
      </c>
      <c r="D43" s="25">
        <f>8.6+8.6+8.2</f>
        <v>25.4</v>
      </c>
      <c r="E43" s="26">
        <v>-1.3</v>
      </c>
      <c r="F43" s="26">
        <f>8.3+8.4+8</f>
        <v>24.700000000000003</v>
      </c>
      <c r="G43" s="26">
        <v>25</v>
      </c>
      <c r="H43" s="27">
        <v>24.7</v>
      </c>
      <c r="I43" s="28">
        <f>SUM(D43:H43)</f>
        <v>98.5</v>
      </c>
      <c r="J43" s="29">
        <f>RANK(I43,$I$39:$I$53)</f>
        <v>3</v>
      </c>
      <c r="K43" s="2" t="s">
        <v>399</v>
      </c>
    </row>
    <row r="44" spans="1:11" ht="7.5" customHeight="1">
      <c r="A44" s="15"/>
      <c r="B44" s="16"/>
      <c r="C44" s="16"/>
      <c r="D44" s="17"/>
      <c r="E44" s="18"/>
      <c r="F44" s="18"/>
      <c r="G44" s="18"/>
      <c r="H44" s="19"/>
      <c r="I44" s="20"/>
      <c r="J44" s="21"/>
    </row>
    <row r="45" spans="1:11" ht="20.25">
      <c r="A45" s="22" t="s">
        <v>10</v>
      </c>
      <c r="B45" s="23" t="s">
        <v>56</v>
      </c>
      <c r="C45" s="24" t="s">
        <v>16</v>
      </c>
      <c r="D45" s="25">
        <f>8.1+8.6+8.05</f>
        <v>24.75</v>
      </c>
      <c r="E45" s="26">
        <v>-2.15</v>
      </c>
      <c r="F45" s="26">
        <f>7.2+7.6+6.9</f>
        <v>21.700000000000003</v>
      </c>
      <c r="G45" s="26">
        <v>22</v>
      </c>
      <c r="H45" s="27">
        <v>22</v>
      </c>
      <c r="I45" s="28">
        <f>SUM(D45:H45)</f>
        <v>88.300000000000011</v>
      </c>
      <c r="J45" s="29">
        <f>RANK(I45,$I$39:$I$53)</f>
        <v>8</v>
      </c>
    </row>
    <row r="46" spans="1:11" ht="7.5" customHeight="1">
      <c r="A46" s="15"/>
      <c r="B46" s="16"/>
      <c r="C46" s="16"/>
      <c r="D46" s="17"/>
      <c r="E46" s="18"/>
      <c r="F46" s="18"/>
      <c r="G46" s="18"/>
      <c r="H46" s="19"/>
      <c r="I46" s="20"/>
      <c r="J46" s="21"/>
    </row>
    <row r="47" spans="1:11" ht="20.25">
      <c r="A47" s="22" t="s">
        <v>11</v>
      </c>
      <c r="B47" s="23" t="s">
        <v>76</v>
      </c>
      <c r="C47" s="24" t="s">
        <v>79</v>
      </c>
      <c r="D47" s="25">
        <f>8.8+8.7+8.6</f>
        <v>26.1</v>
      </c>
      <c r="E47" s="26">
        <v>-1.8</v>
      </c>
      <c r="F47" s="26">
        <f>7.8+8+7.8</f>
        <v>23.6</v>
      </c>
      <c r="G47" s="26">
        <v>23.4</v>
      </c>
      <c r="H47" s="27">
        <v>23.1</v>
      </c>
      <c r="I47" s="28">
        <f>SUM(D47:H47)</f>
        <v>94.4</v>
      </c>
      <c r="J47" s="29">
        <f>RANK(I47,$I$39:$I$53)</f>
        <v>5</v>
      </c>
    </row>
    <row r="48" spans="1:11" ht="7.5" customHeight="1">
      <c r="A48" s="15"/>
      <c r="B48" s="16"/>
      <c r="C48" s="16"/>
      <c r="D48" s="17"/>
      <c r="E48" s="18"/>
      <c r="F48" s="18"/>
      <c r="G48" s="18"/>
      <c r="H48" s="19"/>
      <c r="I48" s="20"/>
      <c r="J48" s="21"/>
    </row>
    <row r="49" spans="1:11" ht="20.25">
      <c r="A49" s="22" t="s">
        <v>12</v>
      </c>
      <c r="B49" s="23" t="s">
        <v>201</v>
      </c>
      <c r="C49" s="24" t="s">
        <v>202</v>
      </c>
      <c r="D49" s="25">
        <v>27</v>
      </c>
      <c r="E49" s="26">
        <v>-1.9</v>
      </c>
      <c r="F49" s="26">
        <v>22.7</v>
      </c>
      <c r="G49" s="26">
        <v>22.9</v>
      </c>
      <c r="H49" s="27">
        <f>7.7+7.8+7.4</f>
        <v>22.9</v>
      </c>
      <c r="I49" s="41">
        <f>SUM(D49:H49)</f>
        <v>93.6</v>
      </c>
      <c r="J49" s="42">
        <f>RANK(I49,$I$39:$I$53)</f>
        <v>6</v>
      </c>
    </row>
    <row r="50" spans="1:11" ht="7.5" customHeight="1">
      <c r="A50" s="15"/>
      <c r="B50" s="16"/>
      <c r="C50" s="16"/>
      <c r="D50" s="17"/>
      <c r="E50" s="18"/>
      <c r="F50" s="18"/>
      <c r="G50" s="18"/>
      <c r="H50" s="19"/>
      <c r="I50" s="20"/>
      <c r="J50" s="21"/>
    </row>
    <row r="51" spans="1:11" ht="20.25">
      <c r="A51" s="22" t="s">
        <v>13</v>
      </c>
      <c r="B51" s="23" t="s">
        <v>51</v>
      </c>
      <c r="C51" s="24" t="s">
        <v>9</v>
      </c>
      <c r="D51" s="25">
        <v>27.2</v>
      </c>
      <c r="E51" s="26">
        <v>-0.5</v>
      </c>
      <c r="F51" s="26">
        <v>27.5</v>
      </c>
      <c r="G51" s="26">
        <v>27.2</v>
      </c>
      <c r="H51" s="27">
        <f>9.2+9.2+9</f>
        <v>27.4</v>
      </c>
      <c r="I51" s="41">
        <f>SUM(D51:H51)</f>
        <v>108.80000000000001</v>
      </c>
      <c r="J51" s="42">
        <f>RANK(I51,$I$39:$I$53)</f>
        <v>1</v>
      </c>
      <c r="K51" s="2" t="s">
        <v>399</v>
      </c>
    </row>
    <row r="52" spans="1:11" ht="7.5" customHeight="1">
      <c r="A52" s="15"/>
      <c r="B52" s="16"/>
      <c r="C52" s="16"/>
      <c r="D52" s="17"/>
      <c r="E52" s="18"/>
      <c r="F52" s="18"/>
      <c r="G52" s="18"/>
      <c r="H52" s="19"/>
      <c r="I52" s="20"/>
      <c r="J52" s="21"/>
    </row>
    <row r="53" spans="1:11" ht="21" thickBot="1">
      <c r="A53" s="32" t="s">
        <v>14</v>
      </c>
      <c r="B53" s="33" t="s">
        <v>81</v>
      </c>
      <c r="C53" s="34" t="s">
        <v>78</v>
      </c>
      <c r="D53" s="35">
        <v>24.9</v>
      </c>
      <c r="E53" s="36">
        <v>-2.2000000000000002</v>
      </c>
      <c r="F53" s="36">
        <v>23.5</v>
      </c>
      <c r="G53" s="36">
        <v>23.7</v>
      </c>
      <c r="H53" s="37">
        <f>8+7.9+7.6</f>
        <v>23.5</v>
      </c>
      <c r="I53" s="38">
        <f>SUM(D53:H53)</f>
        <v>93.4</v>
      </c>
      <c r="J53" s="39">
        <f>RANK(I53,$I$39:$I$53)</f>
        <v>7</v>
      </c>
    </row>
    <row r="54" spans="1:11" ht="7.5" customHeight="1">
      <c r="H54" s="67"/>
      <c r="I54" s="67"/>
    </row>
    <row r="55" spans="1:11" ht="7.5" customHeight="1">
      <c r="H55" s="67"/>
      <c r="I55" s="67"/>
    </row>
    <row r="56" spans="1:11" ht="7.5" customHeight="1">
      <c r="H56" s="67"/>
      <c r="I56" s="67"/>
    </row>
    <row r="57" spans="1:11" ht="7.5" customHeight="1">
      <c r="H57" s="67"/>
      <c r="I57" s="67"/>
    </row>
    <row r="58" spans="1:11">
      <c r="A58" s="191" t="s">
        <v>83</v>
      </c>
      <c r="B58" s="191"/>
      <c r="C58" s="191"/>
      <c r="D58" s="191"/>
      <c r="E58" s="191"/>
      <c r="F58" s="191"/>
      <c r="G58" s="191"/>
      <c r="H58" s="191"/>
      <c r="I58" s="191"/>
      <c r="J58" s="191"/>
    </row>
    <row r="59" spans="1:11" ht="7.5" customHeight="1" thickBot="1"/>
    <row r="60" spans="1:11">
      <c r="A60" s="192"/>
      <c r="B60" s="194" t="s">
        <v>0</v>
      </c>
      <c r="C60" s="196" t="s">
        <v>1</v>
      </c>
      <c r="D60" s="198" t="s">
        <v>2</v>
      </c>
      <c r="E60" s="199"/>
      <c r="F60" s="199"/>
      <c r="G60" s="199"/>
      <c r="H60" s="200"/>
      <c r="I60" s="201" t="s">
        <v>3</v>
      </c>
      <c r="J60" s="203" t="s">
        <v>4</v>
      </c>
    </row>
    <row r="61" spans="1:11" ht="15.75" thickBot="1">
      <c r="A61" s="193"/>
      <c r="B61" s="195"/>
      <c r="C61" s="197"/>
      <c r="D61" s="4">
        <v>1</v>
      </c>
      <c r="E61" s="5">
        <v>2</v>
      </c>
      <c r="F61" s="5">
        <v>3</v>
      </c>
      <c r="G61" s="5">
        <v>4</v>
      </c>
      <c r="H61" s="6">
        <v>5</v>
      </c>
      <c r="I61" s="202"/>
      <c r="J61" s="204"/>
    </row>
    <row r="62" spans="1:11" ht="7.5" customHeight="1" thickBot="1"/>
    <row r="63" spans="1:11" ht="20.25">
      <c r="A63" s="7" t="s">
        <v>5</v>
      </c>
      <c r="B63" s="8" t="s">
        <v>203</v>
      </c>
      <c r="C63" s="9" t="s">
        <v>204</v>
      </c>
      <c r="D63" s="10">
        <f>9+9.05+8.9</f>
        <v>26.950000000000003</v>
      </c>
      <c r="E63" s="11">
        <v>-1.75</v>
      </c>
      <c r="F63" s="11">
        <v>23.4</v>
      </c>
      <c r="G63" s="11">
        <v>23.5</v>
      </c>
      <c r="H63" s="12">
        <f>7.6+7.8+7.6</f>
        <v>23</v>
      </c>
      <c r="I63" s="13">
        <f>SUM(D63:H63)</f>
        <v>95.1</v>
      </c>
      <c r="J63" s="14">
        <f>RANK(I63,$I$63:$I$71)</f>
        <v>4</v>
      </c>
      <c r="K63" s="2" t="s">
        <v>399</v>
      </c>
    </row>
    <row r="64" spans="1:11" ht="7.5" customHeight="1">
      <c r="A64" s="15"/>
      <c r="B64" s="16"/>
      <c r="C64" s="16"/>
      <c r="D64" s="17"/>
      <c r="E64" s="18"/>
      <c r="F64" s="18"/>
      <c r="G64" s="18"/>
      <c r="H64" s="19"/>
      <c r="I64" s="20"/>
      <c r="J64" s="21"/>
    </row>
    <row r="65" spans="1:11" ht="20.25">
      <c r="A65" s="22" t="s">
        <v>7</v>
      </c>
      <c r="B65" s="23" t="s">
        <v>57</v>
      </c>
      <c r="C65" s="24" t="s">
        <v>17</v>
      </c>
      <c r="D65" s="25">
        <f>8.9+9+8.8</f>
        <v>26.7</v>
      </c>
      <c r="E65" s="26">
        <v>-0.85</v>
      </c>
      <c r="F65" s="26">
        <v>26.2</v>
      </c>
      <c r="G65" s="26">
        <v>26.4</v>
      </c>
      <c r="H65" s="27">
        <f>8.8+8.8+8.4</f>
        <v>26</v>
      </c>
      <c r="I65" s="28">
        <f>SUM(D65:H65)</f>
        <v>104.44999999999999</v>
      </c>
      <c r="J65" s="29">
        <f>RANK(I65,$I$63:$I$71)</f>
        <v>1</v>
      </c>
      <c r="K65" s="2" t="s">
        <v>399</v>
      </c>
    </row>
    <row r="66" spans="1:11" ht="7.5" customHeight="1">
      <c r="A66" s="15"/>
      <c r="B66" s="16"/>
      <c r="C66" s="16"/>
      <c r="D66" s="17"/>
      <c r="E66" s="18"/>
      <c r="F66" s="18"/>
      <c r="G66" s="18"/>
      <c r="H66" s="19"/>
      <c r="I66" s="20"/>
      <c r="J66" s="21"/>
    </row>
    <row r="67" spans="1:11" ht="20.25">
      <c r="A67" s="22" t="s">
        <v>8</v>
      </c>
      <c r="B67" s="23" t="s">
        <v>205</v>
      </c>
      <c r="C67" s="24" t="s">
        <v>79</v>
      </c>
      <c r="D67" s="25">
        <f>8.7+8.9+8.7</f>
        <v>26.3</v>
      </c>
      <c r="E67" s="26">
        <v>-2.5</v>
      </c>
      <c r="F67" s="26">
        <v>24.5</v>
      </c>
      <c r="G67" s="26">
        <v>24.7</v>
      </c>
      <c r="H67" s="27">
        <f>8.4+8.4+7.9</f>
        <v>24.700000000000003</v>
      </c>
      <c r="I67" s="28">
        <f>SUM(D67:H67)</f>
        <v>97.7</v>
      </c>
      <c r="J67" s="29">
        <f>RANK(I67,$I$63:$I$71)</f>
        <v>3</v>
      </c>
      <c r="K67" s="2" t="s">
        <v>399</v>
      </c>
    </row>
    <row r="68" spans="1:11" ht="7.5" customHeight="1">
      <c r="A68" s="15"/>
      <c r="B68" s="16"/>
      <c r="C68" s="16"/>
      <c r="D68" s="17"/>
      <c r="E68" s="18"/>
      <c r="F68" s="18"/>
      <c r="G68" s="18"/>
      <c r="H68" s="19"/>
      <c r="I68" s="20"/>
      <c r="J68" s="21"/>
    </row>
    <row r="69" spans="1:11" ht="20.25">
      <c r="A69" s="22" t="s">
        <v>10</v>
      </c>
      <c r="B69" s="23" t="s">
        <v>206</v>
      </c>
      <c r="C69" s="24" t="s">
        <v>193</v>
      </c>
      <c r="D69" s="25">
        <f>8.9+8.9+9.2</f>
        <v>27</v>
      </c>
      <c r="E69" s="26">
        <v>-2.7</v>
      </c>
      <c r="F69" s="26">
        <v>23.4</v>
      </c>
      <c r="G69" s="26">
        <v>23.4</v>
      </c>
      <c r="H69" s="27">
        <f>8+8.1+7.7</f>
        <v>23.8</v>
      </c>
      <c r="I69" s="28">
        <f>SUM(D69:H69)</f>
        <v>94.899999999999991</v>
      </c>
      <c r="J69" s="29">
        <f>RANK(I69,$I$63:$I$71)</f>
        <v>5</v>
      </c>
    </row>
    <row r="70" spans="1:11" ht="7.5" customHeight="1">
      <c r="A70" s="15"/>
      <c r="B70" s="16"/>
      <c r="C70" s="16"/>
      <c r="D70" s="17"/>
      <c r="E70" s="18"/>
      <c r="F70" s="18"/>
      <c r="G70" s="18"/>
      <c r="H70" s="19"/>
      <c r="I70" s="20"/>
      <c r="J70" s="21"/>
    </row>
    <row r="71" spans="1:11" ht="21" thickBot="1">
      <c r="A71" s="32" t="s">
        <v>11</v>
      </c>
      <c r="B71" s="33" t="s">
        <v>207</v>
      </c>
      <c r="C71" s="34" t="s">
        <v>208</v>
      </c>
      <c r="D71" s="35">
        <f>8.6+8.7+7.9</f>
        <v>25.199999999999996</v>
      </c>
      <c r="E71" s="36">
        <v>-1.4</v>
      </c>
      <c r="F71" s="36">
        <v>24.6</v>
      </c>
      <c r="G71" s="36">
        <v>24.9</v>
      </c>
      <c r="H71" s="37">
        <f>8.3+8.2+8.3</f>
        <v>24.8</v>
      </c>
      <c r="I71" s="38">
        <f>SUM(D71:H71)</f>
        <v>98.1</v>
      </c>
      <c r="J71" s="39">
        <f>RANK(I71,$I$63:$I$71)</f>
        <v>2</v>
      </c>
      <c r="K71" s="2" t="s">
        <v>399</v>
      </c>
    </row>
    <row r="72" spans="1:11" ht="7.5" customHeight="1">
      <c r="H72" s="67"/>
      <c r="I72" s="67"/>
    </row>
    <row r="73" spans="1:11" ht="7.5" customHeight="1">
      <c r="H73" s="67"/>
      <c r="I73" s="67"/>
    </row>
    <row r="74" spans="1:11" ht="7.5" customHeight="1">
      <c r="H74" s="67"/>
      <c r="I74" s="67"/>
    </row>
    <row r="75" spans="1:11" ht="7.5" customHeight="1">
      <c r="H75" s="67"/>
      <c r="I75" s="67"/>
    </row>
    <row r="76" spans="1:11">
      <c r="A76" s="191" t="s">
        <v>87</v>
      </c>
      <c r="B76" s="191"/>
      <c r="C76" s="191"/>
      <c r="D76" s="191"/>
      <c r="E76" s="191"/>
      <c r="F76" s="191"/>
      <c r="G76" s="191"/>
      <c r="H76" s="191"/>
      <c r="I76" s="191"/>
      <c r="J76" s="191"/>
    </row>
    <row r="77" spans="1:11" ht="7.5" customHeight="1" thickBot="1"/>
    <row r="78" spans="1:11">
      <c r="A78" s="192"/>
      <c r="B78" s="194" t="s">
        <v>0</v>
      </c>
      <c r="C78" s="196" t="s">
        <v>1</v>
      </c>
      <c r="D78" s="198" t="s">
        <v>2</v>
      </c>
      <c r="E78" s="199"/>
      <c r="F78" s="199"/>
      <c r="G78" s="199"/>
      <c r="H78" s="200"/>
      <c r="I78" s="201" t="s">
        <v>3</v>
      </c>
      <c r="J78" s="203" t="s">
        <v>4</v>
      </c>
    </row>
    <row r="79" spans="1:11" ht="15.75" thickBot="1">
      <c r="A79" s="193"/>
      <c r="B79" s="195"/>
      <c r="C79" s="197"/>
      <c r="D79" s="4">
        <v>1</v>
      </c>
      <c r="E79" s="5">
        <v>2</v>
      </c>
      <c r="F79" s="5">
        <v>3</v>
      </c>
      <c r="G79" s="5">
        <v>4</v>
      </c>
      <c r="H79" s="6">
        <v>5</v>
      </c>
      <c r="I79" s="202"/>
      <c r="J79" s="204"/>
    </row>
    <row r="80" spans="1:11" ht="7.5" customHeight="1" thickBot="1">
      <c r="A80" s="55"/>
      <c r="B80" s="45"/>
      <c r="C80" s="45"/>
      <c r="D80" s="18"/>
      <c r="E80" s="18"/>
      <c r="F80" s="18"/>
      <c r="G80" s="18"/>
      <c r="H80" s="18"/>
      <c r="I80" s="56"/>
      <c r="J80" s="45"/>
    </row>
    <row r="81" spans="1:11" ht="20.25">
      <c r="A81" s="7" t="s">
        <v>5</v>
      </c>
      <c r="B81" s="8" t="s">
        <v>210</v>
      </c>
      <c r="C81" s="9" t="s">
        <v>209</v>
      </c>
      <c r="D81" s="10">
        <f>7.5+7.5+7.4</f>
        <v>22.4</v>
      </c>
      <c r="E81" s="11">
        <v>-1.4</v>
      </c>
      <c r="F81" s="11">
        <v>21.1</v>
      </c>
      <c r="G81" s="11">
        <v>20.7</v>
      </c>
      <c r="H81" s="12">
        <f>7+6.7+6.8</f>
        <v>20.5</v>
      </c>
      <c r="I81" s="13">
        <f>SUM(D81:H81)</f>
        <v>83.3</v>
      </c>
      <c r="J81" s="14">
        <f>RANK(I81,$I$81:$I$89)</f>
        <v>5</v>
      </c>
      <c r="K81" s="2" t="s">
        <v>399</v>
      </c>
    </row>
    <row r="82" spans="1:11" ht="7.5" customHeight="1">
      <c r="A82" s="15"/>
      <c r="B82" s="16"/>
      <c r="C82" s="16"/>
      <c r="D82" s="17"/>
      <c r="E82" s="18"/>
      <c r="F82" s="18"/>
      <c r="G82" s="18" t="s">
        <v>400</v>
      </c>
      <c r="H82" s="19"/>
      <c r="I82" s="20"/>
      <c r="J82" s="21"/>
    </row>
    <row r="83" spans="1:11" ht="20.25">
      <c r="A83" s="22" t="s">
        <v>7</v>
      </c>
      <c r="B83" s="23" t="s">
        <v>211</v>
      </c>
      <c r="C83" s="24" t="s">
        <v>94</v>
      </c>
      <c r="D83" s="25">
        <f>7.9+8+7.8</f>
        <v>23.7</v>
      </c>
      <c r="E83" s="26">
        <v>-1.9</v>
      </c>
      <c r="F83" s="26">
        <v>21.2</v>
      </c>
      <c r="G83" s="26">
        <v>21.2</v>
      </c>
      <c r="H83" s="27">
        <f>7.1+6.9+6.9</f>
        <v>20.9</v>
      </c>
      <c r="I83" s="28">
        <f>SUM(D83:H83)</f>
        <v>85.1</v>
      </c>
      <c r="J83" s="29">
        <f>RANK(I83,$I$81:$I$89)</f>
        <v>4</v>
      </c>
      <c r="K83" s="2" t="s">
        <v>399</v>
      </c>
    </row>
    <row r="84" spans="1:11" ht="7.5" customHeight="1">
      <c r="A84" s="58"/>
      <c r="B84" s="59"/>
      <c r="C84" s="60"/>
      <c r="D84" s="61"/>
      <c r="E84" s="62"/>
      <c r="F84" s="62"/>
      <c r="G84" s="62"/>
      <c r="H84" s="63"/>
      <c r="I84" s="20"/>
      <c r="J84" s="19"/>
    </row>
    <row r="85" spans="1:11" ht="20.25">
      <c r="A85" s="22" t="s">
        <v>8</v>
      </c>
      <c r="B85" s="23" t="s">
        <v>212</v>
      </c>
      <c r="C85" s="24" t="s">
        <v>9</v>
      </c>
      <c r="D85" s="25">
        <f>9+9+8</f>
        <v>26</v>
      </c>
      <c r="E85" s="26">
        <v>-0.05</v>
      </c>
      <c r="F85" s="26">
        <v>23.1</v>
      </c>
      <c r="G85" s="26">
        <v>22.9</v>
      </c>
      <c r="H85" s="27">
        <f>8+7+7.1</f>
        <v>22.1</v>
      </c>
      <c r="I85" s="28">
        <f>SUM(D85:H85)</f>
        <v>94.049999999999983</v>
      </c>
      <c r="J85" s="29">
        <f>RANK(I85,$I$81:$I$89)</f>
        <v>1</v>
      </c>
      <c r="K85" s="2" t="s">
        <v>399</v>
      </c>
    </row>
    <row r="86" spans="1:11" ht="7.5" customHeight="1">
      <c r="A86" s="58"/>
      <c r="B86" s="59"/>
      <c r="C86" s="60"/>
      <c r="D86" s="61"/>
      <c r="E86" s="62"/>
      <c r="F86" s="62"/>
      <c r="G86" s="62"/>
      <c r="H86" s="63"/>
      <c r="I86" s="20"/>
      <c r="J86" s="19"/>
    </row>
    <row r="87" spans="1:11" ht="20.25">
      <c r="A87" s="22" t="s">
        <v>10</v>
      </c>
      <c r="B87" s="23" t="s">
        <v>58</v>
      </c>
      <c r="C87" s="24" t="s">
        <v>23</v>
      </c>
      <c r="D87" s="25">
        <f>7.5+7.5+7.4</f>
        <v>22.4</v>
      </c>
      <c r="E87" s="26">
        <v>-1.05</v>
      </c>
      <c r="F87" s="26">
        <v>22.3</v>
      </c>
      <c r="G87" s="26">
        <v>22.4</v>
      </c>
      <c r="H87" s="27">
        <f>7.3+6.8+6.8</f>
        <v>20.9</v>
      </c>
      <c r="I87" s="41">
        <f>SUM(D87:H87)</f>
        <v>86.949999999999989</v>
      </c>
      <c r="J87" s="42">
        <f>RANK(I87,$I$81:$I$89)</f>
        <v>3</v>
      </c>
      <c r="K87" s="2" t="s">
        <v>399</v>
      </c>
    </row>
    <row r="88" spans="1:11" ht="7.5" customHeight="1">
      <c r="A88" s="15"/>
      <c r="B88" s="16"/>
      <c r="C88" s="16"/>
      <c r="D88" s="17"/>
      <c r="E88" s="18"/>
      <c r="F88" s="18"/>
      <c r="G88" s="18"/>
      <c r="H88" s="19"/>
      <c r="I88" s="20"/>
      <c r="J88" s="21"/>
    </row>
    <row r="89" spans="1:11" ht="21" thickBot="1">
      <c r="A89" s="32" t="s">
        <v>11</v>
      </c>
      <c r="B89" s="33" t="s">
        <v>189</v>
      </c>
      <c r="C89" s="34" t="s">
        <v>9</v>
      </c>
      <c r="D89" s="35">
        <f>8.6+8.7+7.8</f>
        <v>25.099999999999998</v>
      </c>
      <c r="E89" s="36">
        <v>-0.05</v>
      </c>
      <c r="F89" s="36">
        <v>22.5</v>
      </c>
      <c r="G89" s="36">
        <v>21.8</v>
      </c>
      <c r="H89" s="37">
        <f>7.8+7.1+7</f>
        <v>21.9</v>
      </c>
      <c r="I89" s="38">
        <f>SUM(D89:H89)</f>
        <v>91.25</v>
      </c>
      <c r="J89" s="39">
        <f>RANK(I89,$I$81:$I$89)</f>
        <v>2</v>
      </c>
      <c r="K89" s="2" t="s">
        <v>399</v>
      </c>
    </row>
    <row r="90" spans="1:11" ht="7.5" customHeight="1">
      <c r="H90" s="67"/>
      <c r="I90" s="67"/>
    </row>
    <row r="91" spans="1:11" ht="7.5" customHeight="1">
      <c r="H91" s="67"/>
      <c r="I91" s="67"/>
    </row>
    <row r="92" spans="1:11" ht="7.5" customHeight="1">
      <c r="H92" s="67"/>
      <c r="I92" s="67"/>
    </row>
    <row r="93" spans="1:11" ht="7.5" customHeight="1">
      <c r="H93" s="67"/>
      <c r="I93" s="67"/>
    </row>
    <row r="94" spans="1:11">
      <c r="A94" s="191" t="s">
        <v>89</v>
      </c>
      <c r="B94" s="191"/>
      <c r="C94" s="191"/>
      <c r="D94" s="191"/>
      <c r="E94" s="191"/>
      <c r="F94" s="191"/>
      <c r="G94" s="191"/>
      <c r="H94" s="191"/>
      <c r="I94" s="191"/>
      <c r="J94" s="191"/>
    </row>
    <row r="95" spans="1:11" ht="7.5" customHeight="1" thickBot="1"/>
    <row r="96" spans="1:11">
      <c r="A96" s="192"/>
      <c r="B96" s="194" t="s">
        <v>0</v>
      </c>
      <c r="C96" s="196" t="s">
        <v>1</v>
      </c>
      <c r="D96" s="198" t="s">
        <v>2</v>
      </c>
      <c r="E96" s="199"/>
      <c r="F96" s="199"/>
      <c r="G96" s="199"/>
      <c r="H96" s="200"/>
      <c r="I96" s="201" t="s">
        <v>3</v>
      </c>
      <c r="J96" s="203" t="s">
        <v>4</v>
      </c>
    </row>
    <row r="97" spans="1:11" ht="15.75" thickBot="1">
      <c r="A97" s="193"/>
      <c r="B97" s="195"/>
      <c r="C97" s="197"/>
      <c r="D97" s="4">
        <v>1</v>
      </c>
      <c r="E97" s="5">
        <v>2</v>
      </c>
      <c r="F97" s="5">
        <v>3</v>
      </c>
      <c r="G97" s="5">
        <v>4</v>
      </c>
      <c r="H97" s="6">
        <v>5</v>
      </c>
      <c r="I97" s="202"/>
      <c r="J97" s="204"/>
    </row>
    <row r="98" spans="1:11" ht="7.5" customHeight="1" thickBot="1"/>
    <row r="99" spans="1:11" ht="20.25">
      <c r="A99" s="7" t="s">
        <v>5</v>
      </c>
      <c r="B99" s="8" t="s">
        <v>56</v>
      </c>
      <c r="C99" s="9" t="s">
        <v>27</v>
      </c>
      <c r="D99" s="10">
        <v>22.8</v>
      </c>
      <c r="E99" s="11">
        <v>-1.7</v>
      </c>
      <c r="F99" s="11">
        <v>19.5</v>
      </c>
      <c r="G99" s="11">
        <f>6.7+6.5+6.5</f>
        <v>19.7</v>
      </c>
      <c r="H99" s="12">
        <v>19.600000000000001</v>
      </c>
      <c r="I99" s="13">
        <f>SUM(D99:H99)</f>
        <v>79.900000000000006</v>
      </c>
      <c r="J99" s="14">
        <f>RANK(I99,$I$99:$I$103)</f>
        <v>3</v>
      </c>
      <c r="K99" s="2" t="s">
        <v>399</v>
      </c>
    </row>
    <row r="100" spans="1:11" ht="7.5" customHeight="1">
      <c r="A100" s="15"/>
      <c r="B100" s="16"/>
      <c r="C100" s="16"/>
      <c r="D100" s="17"/>
      <c r="E100" s="18"/>
      <c r="F100" s="18"/>
      <c r="G100" s="18"/>
      <c r="H100" s="19"/>
      <c r="I100" s="20"/>
      <c r="J100" s="21"/>
    </row>
    <row r="101" spans="1:11" ht="20.25">
      <c r="A101" s="22" t="s">
        <v>7</v>
      </c>
      <c r="B101" s="23" t="s">
        <v>90</v>
      </c>
      <c r="C101" s="24" t="s">
        <v>86</v>
      </c>
      <c r="D101" s="25">
        <v>24.5</v>
      </c>
      <c r="E101" s="26">
        <v>-0.05</v>
      </c>
      <c r="F101" s="26">
        <v>25.4</v>
      </c>
      <c r="G101" s="26">
        <f>8.5+8.5+8.4</f>
        <v>25.4</v>
      </c>
      <c r="H101" s="27">
        <v>25.1</v>
      </c>
      <c r="I101" s="28">
        <f>SUM(D101:H101)</f>
        <v>100.35</v>
      </c>
      <c r="J101" s="29">
        <f>RANK(I101,$I$99:$I$103)</f>
        <v>1</v>
      </c>
      <c r="K101" s="2" t="s">
        <v>399</v>
      </c>
    </row>
    <row r="102" spans="1:11" ht="7.5" customHeight="1">
      <c r="A102" s="30"/>
      <c r="B102" s="31"/>
      <c r="C102" s="31"/>
      <c r="D102" s="17"/>
      <c r="E102" s="18"/>
      <c r="F102" s="18"/>
      <c r="G102" s="18"/>
      <c r="H102" s="19"/>
      <c r="I102" s="20"/>
      <c r="J102" s="21"/>
    </row>
    <row r="103" spans="1:11" ht="21" thickBot="1">
      <c r="A103" s="32" t="s">
        <v>8</v>
      </c>
      <c r="B103" s="33" t="s">
        <v>60</v>
      </c>
      <c r="C103" s="34" t="s">
        <v>61</v>
      </c>
      <c r="D103" s="35">
        <v>25.3</v>
      </c>
      <c r="E103" s="36">
        <v>-0.25</v>
      </c>
      <c r="F103" s="36">
        <v>24.3</v>
      </c>
      <c r="G103" s="36">
        <f>8.2+8+8.2</f>
        <v>24.4</v>
      </c>
      <c r="H103" s="37">
        <v>24.9</v>
      </c>
      <c r="I103" s="38">
        <f>SUM(D103:H103)</f>
        <v>98.65</v>
      </c>
      <c r="J103" s="39">
        <f>RANK(I103,$I$99:$I$103)</f>
        <v>2</v>
      </c>
      <c r="K103" s="2" t="s">
        <v>399</v>
      </c>
    </row>
    <row r="104" spans="1:11" ht="7.5" customHeight="1">
      <c r="H104" s="67"/>
      <c r="I104" s="67"/>
    </row>
    <row r="105" spans="1:11" ht="7.5" customHeight="1">
      <c r="H105" s="67"/>
      <c r="I105" s="67"/>
    </row>
    <row r="106" spans="1:11" ht="7.5" customHeight="1">
      <c r="H106" s="67"/>
      <c r="I106" s="67"/>
    </row>
    <row r="107" spans="1:11" ht="7.5" customHeight="1">
      <c r="H107" s="67"/>
      <c r="I107" s="67"/>
    </row>
    <row r="108" spans="1:11">
      <c r="A108" s="191" t="s">
        <v>91</v>
      </c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11" ht="7.5" customHeight="1" thickBot="1">
      <c r="G109" s="2" t="s">
        <v>401</v>
      </c>
    </row>
    <row r="110" spans="1:11">
      <c r="A110" s="192"/>
      <c r="B110" s="194" t="s">
        <v>0</v>
      </c>
      <c r="C110" s="196" t="s">
        <v>1</v>
      </c>
      <c r="D110" s="198" t="s">
        <v>2</v>
      </c>
      <c r="E110" s="199"/>
      <c r="F110" s="199"/>
      <c r="G110" s="199"/>
      <c r="H110" s="200"/>
      <c r="I110" s="201" t="s">
        <v>3</v>
      </c>
      <c r="J110" s="203" t="s">
        <v>4</v>
      </c>
    </row>
    <row r="111" spans="1:11" ht="15.75" thickBot="1">
      <c r="A111" s="193"/>
      <c r="B111" s="195"/>
      <c r="C111" s="197"/>
      <c r="D111" s="4">
        <v>1</v>
      </c>
      <c r="E111" s="5">
        <v>2</v>
      </c>
      <c r="F111" s="5">
        <v>3</v>
      </c>
      <c r="G111" s="5">
        <v>4</v>
      </c>
      <c r="H111" s="6">
        <v>5</v>
      </c>
      <c r="I111" s="202"/>
      <c r="J111" s="204"/>
    </row>
    <row r="112" spans="1:11" ht="7.5" customHeight="1" thickBot="1"/>
    <row r="113" spans="1:11" ht="20.25">
      <c r="A113" s="7" t="s">
        <v>5</v>
      </c>
      <c r="B113" s="8" t="s">
        <v>76</v>
      </c>
      <c r="C113" s="9" t="s">
        <v>79</v>
      </c>
      <c r="D113" s="10">
        <v>24.7</v>
      </c>
      <c r="E113" s="11">
        <v>-0.1</v>
      </c>
      <c r="F113" s="11">
        <f>8.7+8.3+8.3</f>
        <v>25.3</v>
      </c>
      <c r="G113" s="11">
        <v>25.8</v>
      </c>
      <c r="H113" s="12">
        <f>8.7+8.3+8.4</f>
        <v>25.4</v>
      </c>
      <c r="I113" s="13">
        <f>SUM(D113:H113)</f>
        <v>101.1</v>
      </c>
      <c r="J113" s="14">
        <f>RANK(I113,$I$113:$I$119)</f>
        <v>2</v>
      </c>
      <c r="K113" s="2" t="s">
        <v>399</v>
      </c>
    </row>
    <row r="114" spans="1:11" ht="7.5" customHeight="1">
      <c r="A114" s="15"/>
      <c r="B114" s="16"/>
      <c r="C114" s="16"/>
      <c r="D114" s="17"/>
      <c r="E114" s="18"/>
      <c r="F114" s="18"/>
      <c r="G114" s="18"/>
      <c r="H114" s="19"/>
      <c r="I114" s="20"/>
      <c r="J114" s="21"/>
    </row>
    <row r="115" spans="1:11" ht="20.25">
      <c r="A115" s="22" t="s">
        <v>7</v>
      </c>
      <c r="B115" s="23" t="s">
        <v>213</v>
      </c>
      <c r="C115" s="24" t="s">
        <v>86</v>
      </c>
      <c r="D115" s="25">
        <v>25.35</v>
      </c>
      <c r="E115" s="26">
        <v>-0.05</v>
      </c>
      <c r="F115" s="26">
        <f>9.3+9.2+9</f>
        <v>27.5</v>
      </c>
      <c r="G115" s="26">
        <v>27.6</v>
      </c>
      <c r="H115" s="27">
        <f>9.4+9.2+9</f>
        <v>27.6</v>
      </c>
      <c r="I115" s="28">
        <f>SUM(D115:H115)</f>
        <v>108</v>
      </c>
      <c r="J115" s="29">
        <f>RANK(I115,$I$113:$I$119)</f>
        <v>1</v>
      </c>
      <c r="K115" s="2" t="s">
        <v>399</v>
      </c>
    </row>
    <row r="116" spans="1:11" ht="7.5" customHeight="1">
      <c r="A116" s="15"/>
      <c r="B116" s="16"/>
      <c r="C116" s="16"/>
      <c r="D116" s="17"/>
      <c r="E116" s="18"/>
      <c r="F116" s="18"/>
      <c r="G116" s="18"/>
      <c r="H116" s="19"/>
      <c r="I116" s="20"/>
      <c r="J116" s="21"/>
    </row>
    <row r="117" spans="1:11" ht="20.25">
      <c r="A117" s="22" t="s">
        <v>8</v>
      </c>
      <c r="B117" s="23" t="s">
        <v>88</v>
      </c>
      <c r="C117" s="24" t="s">
        <v>55</v>
      </c>
      <c r="D117" s="25">
        <v>26.4</v>
      </c>
      <c r="E117" s="26">
        <v>0</v>
      </c>
      <c r="F117" s="26">
        <f>8.2+8.1+7.5</f>
        <v>23.799999999999997</v>
      </c>
      <c r="G117" s="26">
        <f>8.8+9+7.8</f>
        <v>25.6</v>
      </c>
      <c r="H117" s="27">
        <f>8.1+7.9+7.8</f>
        <v>23.8</v>
      </c>
      <c r="I117" s="41">
        <f>SUM(D117:H117)</f>
        <v>99.6</v>
      </c>
      <c r="J117" s="42">
        <f>RANK(I117,$I$113:$I$119)</f>
        <v>3</v>
      </c>
      <c r="K117" s="2" t="s">
        <v>399</v>
      </c>
    </row>
    <row r="118" spans="1:11" ht="7.5" customHeight="1">
      <c r="A118" s="30"/>
      <c r="B118" s="31"/>
      <c r="C118" s="31"/>
      <c r="D118" s="17"/>
      <c r="E118" s="18"/>
      <c r="F118" s="18"/>
      <c r="G118" s="18"/>
      <c r="H118" s="19"/>
      <c r="I118" s="20"/>
      <c r="J118" s="21"/>
    </row>
    <row r="119" spans="1:11" ht="21" thickBot="1">
      <c r="A119" s="32" t="s">
        <v>10</v>
      </c>
      <c r="B119" s="33" t="s">
        <v>62</v>
      </c>
      <c r="C119" s="34" t="s">
        <v>54</v>
      </c>
      <c r="D119" s="35">
        <v>25.3</v>
      </c>
      <c r="E119" s="36">
        <v>-0.35</v>
      </c>
      <c r="F119" s="36">
        <f>8.3+8.3+8</f>
        <v>24.6</v>
      </c>
      <c r="G119" s="36">
        <v>24.5</v>
      </c>
      <c r="H119" s="37">
        <f>8.4+8.5+8.5</f>
        <v>25.4</v>
      </c>
      <c r="I119" s="38">
        <f>SUM(D119:H119)</f>
        <v>99.449999999999989</v>
      </c>
      <c r="J119" s="39">
        <f>RANK(I119,$I$113:$I$119)</f>
        <v>4</v>
      </c>
      <c r="K119" s="2" t="s">
        <v>399</v>
      </c>
    </row>
    <row r="120" spans="1:11" ht="7.5" customHeight="1">
      <c r="H120" s="67"/>
      <c r="I120" s="67"/>
    </row>
    <row r="121" spans="1:11" ht="7.5" customHeight="1">
      <c r="H121" s="67"/>
      <c r="I121" s="67"/>
    </row>
    <row r="122" spans="1:11" ht="7.5" customHeight="1">
      <c r="H122" s="67"/>
      <c r="I122" s="67"/>
    </row>
    <row r="123" spans="1:11" ht="7.5" customHeight="1">
      <c r="H123" s="67"/>
      <c r="I123" s="67"/>
    </row>
    <row r="124" spans="1:11">
      <c r="A124" s="191" t="s">
        <v>92</v>
      </c>
      <c r="B124" s="191"/>
      <c r="C124" s="191"/>
      <c r="D124" s="191"/>
      <c r="E124" s="191"/>
      <c r="F124" s="191"/>
      <c r="G124" s="191"/>
      <c r="H124" s="191"/>
      <c r="I124" s="191"/>
      <c r="J124" s="191"/>
    </row>
    <row r="125" spans="1:11" ht="7.5" customHeight="1" thickBot="1">
      <c r="C125" s="2" t="s">
        <v>400</v>
      </c>
    </row>
    <row r="126" spans="1:11">
      <c r="A126" s="192"/>
      <c r="B126" s="194" t="s">
        <v>0</v>
      </c>
      <c r="C126" s="196" t="s">
        <v>1</v>
      </c>
      <c r="D126" s="198" t="s">
        <v>2</v>
      </c>
      <c r="E126" s="199"/>
      <c r="F126" s="199"/>
      <c r="G126" s="199"/>
      <c r="H126" s="200"/>
      <c r="I126" s="201" t="s">
        <v>3</v>
      </c>
      <c r="J126" s="203" t="s">
        <v>4</v>
      </c>
    </row>
    <row r="127" spans="1:11" ht="15.75" thickBot="1">
      <c r="A127" s="193"/>
      <c r="B127" s="195"/>
      <c r="C127" s="197"/>
      <c r="D127" s="4">
        <v>1</v>
      </c>
      <c r="E127" s="5">
        <v>2</v>
      </c>
      <c r="F127" s="5">
        <v>3</v>
      </c>
      <c r="G127" s="5">
        <v>4</v>
      </c>
      <c r="H127" s="6">
        <v>5</v>
      </c>
      <c r="I127" s="202"/>
      <c r="J127" s="204"/>
    </row>
    <row r="128" spans="1:11" ht="7.5" customHeight="1" thickBot="1"/>
    <row r="129" spans="1:11" ht="20.25">
      <c r="A129" s="7" t="s">
        <v>5</v>
      </c>
      <c r="B129" s="23" t="s">
        <v>84</v>
      </c>
      <c r="C129" s="24" t="s">
        <v>79</v>
      </c>
      <c r="D129" s="10">
        <f>9.2+9.1+8.45</f>
        <v>26.749999999999996</v>
      </c>
      <c r="E129" s="11">
        <v>-0.1</v>
      </c>
      <c r="F129" s="11">
        <v>25.9</v>
      </c>
      <c r="G129" s="11">
        <f>8.8+8.8+8.8</f>
        <v>26.400000000000002</v>
      </c>
      <c r="H129" s="12">
        <f>8.7+8.9+8.8</f>
        <v>26.400000000000002</v>
      </c>
      <c r="I129" s="13">
        <f>SUM(D129:H129)</f>
        <v>105.35000000000001</v>
      </c>
      <c r="J129" s="14">
        <f>RANK(I129,$I$129:$I$135)</f>
        <v>1</v>
      </c>
      <c r="K129" s="2" t="s">
        <v>399</v>
      </c>
    </row>
    <row r="130" spans="1:11" ht="7.5" customHeight="1">
      <c r="A130" s="15"/>
      <c r="B130" s="16"/>
      <c r="C130" s="16"/>
      <c r="D130" s="17"/>
      <c r="E130" s="18"/>
      <c r="F130" s="18"/>
      <c r="G130" s="18"/>
      <c r="H130" s="19"/>
      <c r="I130" s="20"/>
      <c r="J130" s="21"/>
    </row>
    <row r="131" spans="1:11" ht="20.25">
      <c r="A131" s="22" t="s">
        <v>7</v>
      </c>
      <c r="B131" s="23" t="s">
        <v>214</v>
      </c>
      <c r="C131" s="24" t="s">
        <v>86</v>
      </c>
      <c r="D131" s="25">
        <f>9+9+8.4</f>
        <v>26.4</v>
      </c>
      <c r="E131" s="26">
        <v>-0.3</v>
      </c>
      <c r="F131" s="26">
        <v>25.8</v>
      </c>
      <c r="G131" s="26">
        <f>8.7+8.8+8.5</f>
        <v>26</v>
      </c>
      <c r="H131" s="27">
        <f>8.5+8.7+8.5</f>
        <v>25.7</v>
      </c>
      <c r="I131" s="28">
        <f>SUM(D131:H131)</f>
        <v>103.60000000000001</v>
      </c>
      <c r="J131" s="29">
        <f>RANK(I131,$I$129:$I$135)</f>
        <v>3</v>
      </c>
      <c r="K131" s="2" t="s">
        <v>399</v>
      </c>
    </row>
    <row r="132" spans="1:11" ht="7.5" customHeight="1">
      <c r="A132" s="30"/>
      <c r="B132" s="31"/>
      <c r="C132" s="31"/>
      <c r="D132" s="17"/>
      <c r="E132" s="18"/>
      <c r="F132" s="18"/>
      <c r="G132" s="18"/>
      <c r="H132" s="19"/>
      <c r="I132" s="20"/>
      <c r="J132" s="21"/>
    </row>
    <row r="133" spans="1:11" ht="20.25">
      <c r="A133" s="22" t="s">
        <v>8</v>
      </c>
      <c r="B133" s="23" t="s">
        <v>203</v>
      </c>
      <c r="C133" s="24" t="s">
        <v>204</v>
      </c>
      <c r="D133" s="25">
        <f>9.2+9.2+8.2</f>
        <v>26.599999999999998</v>
      </c>
      <c r="E133" s="26">
        <v>0</v>
      </c>
      <c r="F133" s="26">
        <v>24.8</v>
      </c>
      <c r="G133" s="26">
        <f>8.3+8.3+7.8</f>
        <v>24.400000000000002</v>
      </c>
      <c r="H133" s="27">
        <f>8.3+8.3+8</f>
        <v>24.6</v>
      </c>
      <c r="I133" s="28">
        <f>SUM(D133:H133)</f>
        <v>100.4</v>
      </c>
      <c r="J133" s="29">
        <f>RANK(I133,$I$129:$I$135)</f>
        <v>4</v>
      </c>
      <c r="K133" s="2" t="s">
        <v>399</v>
      </c>
    </row>
    <row r="134" spans="1:11" ht="7.5" customHeight="1">
      <c r="A134" s="30"/>
      <c r="B134" s="31"/>
      <c r="C134" s="31"/>
      <c r="D134" s="17"/>
      <c r="E134" s="18"/>
      <c r="F134" s="18"/>
      <c r="G134" s="18"/>
      <c r="H134" s="19"/>
      <c r="I134" s="20"/>
      <c r="J134" s="21"/>
    </row>
    <row r="135" spans="1:11" ht="21" thickBot="1">
      <c r="A135" s="32" t="s">
        <v>10</v>
      </c>
      <c r="B135" s="33" t="s">
        <v>63</v>
      </c>
      <c r="C135" s="34" t="s">
        <v>23</v>
      </c>
      <c r="D135" s="35">
        <f>9.4+9.2+8.3</f>
        <v>26.900000000000002</v>
      </c>
      <c r="E135" s="36">
        <v>-0.15</v>
      </c>
      <c r="F135" s="36">
        <v>26.4</v>
      </c>
      <c r="G135" s="36">
        <f>8.8+8.8+8.8</f>
        <v>26.400000000000002</v>
      </c>
      <c r="H135" s="37">
        <f>8.5+8.5+8.7</f>
        <v>25.7</v>
      </c>
      <c r="I135" s="38">
        <f>SUM(D135:H135)</f>
        <v>105.25000000000001</v>
      </c>
      <c r="J135" s="39">
        <f>RANK(I135,$I$129:$I$135)</f>
        <v>2</v>
      </c>
      <c r="K135" s="2" t="s">
        <v>399</v>
      </c>
    </row>
    <row r="136" spans="1:11" ht="7.5" customHeight="1">
      <c r="H136" s="67"/>
      <c r="I136" s="67"/>
    </row>
    <row r="137" spans="1:11" ht="7.5" customHeight="1">
      <c r="H137" s="67"/>
      <c r="I137" s="67"/>
    </row>
    <row r="138" spans="1:11" ht="7.5" customHeight="1">
      <c r="H138" s="67"/>
      <c r="I138" s="67"/>
    </row>
    <row r="139" spans="1:11" ht="7.5" customHeight="1">
      <c r="H139" s="67"/>
      <c r="I139" s="67"/>
    </row>
    <row r="140" spans="1:11">
      <c r="A140" s="191" t="s">
        <v>155</v>
      </c>
      <c r="B140" s="191"/>
      <c r="C140" s="191"/>
      <c r="D140" s="191"/>
      <c r="E140" s="191"/>
      <c r="F140" s="191"/>
      <c r="G140" s="191"/>
      <c r="H140" s="191"/>
      <c r="I140" s="191"/>
      <c r="J140" s="191"/>
    </row>
    <row r="141" spans="1:11" ht="7.5" customHeight="1" thickBot="1"/>
    <row r="142" spans="1:11">
      <c r="A142" s="192"/>
      <c r="B142" s="194" t="s">
        <v>0</v>
      </c>
      <c r="C142" s="196" t="s">
        <v>1</v>
      </c>
      <c r="D142" s="198" t="s">
        <v>2</v>
      </c>
      <c r="E142" s="199"/>
      <c r="F142" s="199"/>
      <c r="G142" s="199"/>
      <c r="H142" s="200"/>
      <c r="I142" s="201" t="s">
        <v>3</v>
      </c>
      <c r="J142" s="203" t="s">
        <v>4</v>
      </c>
    </row>
    <row r="143" spans="1:11" ht="15.75" thickBot="1">
      <c r="A143" s="193"/>
      <c r="B143" s="195"/>
      <c r="C143" s="197"/>
      <c r="D143" s="4">
        <v>1</v>
      </c>
      <c r="E143" s="5">
        <v>2</v>
      </c>
      <c r="F143" s="5">
        <v>3</v>
      </c>
      <c r="G143" s="5">
        <v>4</v>
      </c>
      <c r="H143" s="6">
        <v>5</v>
      </c>
      <c r="I143" s="202"/>
      <c r="J143" s="204"/>
    </row>
    <row r="144" spans="1:11" ht="7.5" customHeight="1" thickBot="1"/>
    <row r="145" spans="1:11" ht="21" thickBot="1">
      <c r="A145" s="47" t="s">
        <v>5</v>
      </c>
      <c r="B145" s="48" t="s">
        <v>213</v>
      </c>
      <c r="C145" s="49" t="s">
        <v>86</v>
      </c>
      <c r="D145" s="50">
        <v>25.3</v>
      </c>
      <c r="E145" s="51">
        <v>-0.85</v>
      </c>
      <c r="F145" s="51">
        <v>24.2</v>
      </c>
      <c r="G145" s="51">
        <v>24.3</v>
      </c>
      <c r="H145" s="52">
        <v>23.7</v>
      </c>
      <c r="I145" s="53">
        <f>SUM(D145:H145)</f>
        <v>96.65</v>
      </c>
      <c r="J145" s="54">
        <f>RANK(I145,$I$145)</f>
        <v>1</v>
      </c>
      <c r="K145" s="2" t="s">
        <v>399</v>
      </c>
    </row>
    <row r="146" spans="1:11" ht="7.5" customHeight="1">
      <c r="H146" s="67"/>
      <c r="I146" s="67"/>
    </row>
    <row r="147" spans="1:11" ht="7.5" customHeight="1">
      <c r="H147" s="67"/>
      <c r="I147" s="67"/>
    </row>
    <row r="148" spans="1:11" ht="7.5" customHeight="1">
      <c r="H148" s="67"/>
      <c r="I148" s="67"/>
    </row>
    <row r="149" spans="1:11" ht="7.5" customHeight="1"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</row>
    <row r="150" spans="1:11">
      <c r="A150" s="191" t="s">
        <v>156</v>
      </c>
      <c r="B150" s="191"/>
      <c r="C150" s="191"/>
      <c r="D150" s="191"/>
      <c r="E150" s="191"/>
      <c r="F150" s="191"/>
      <c r="G150" s="191"/>
      <c r="H150" s="191"/>
      <c r="I150" s="191"/>
      <c r="J150" s="191"/>
    </row>
    <row r="151" spans="1:11" ht="7.5" customHeight="1" thickBot="1"/>
    <row r="152" spans="1:11">
      <c r="A152" s="192"/>
      <c r="B152" s="194" t="s">
        <v>0</v>
      </c>
      <c r="C152" s="196" t="s">
        <v>1</v>
      </c>
      <c r="D152" s="198" t="s">
        <v>2</v>
      </c>
      <c r="E152" s="199"/>
      <c r="F152" s="199"/>
      <c r="G152" s="199"/>
      <c r="H152" s="200"/>
      <c r="I152" s="201" t="s">
        <v>3</v>
      </c>
      <c r="J152" s="203" t="s">
        <v>4</v>
      </c>
    </row>
    <row r="153" spans="1:11" ht="15.75" thickBot="1">
      <c r="A153" s="193"/>
      <c r="B153" s="195"/>
      <c r="C153" s="197"/>
      <c r="D153" s="4">
        <v>1</v>
      </c>
      <c r="E153" s="5">
        <v>2</v>
      </c>
      <c r="F153" s="5">
        <v>3</v>
      </c>
      <c r="G153" s="5">
        <v>4</v>
      </c>
      <c r="H153" s="6">
        <v>5</v>
      </c>
      <c r="I153" s="202"/>
      <c r="J153" s="204"/>
    </row>
    <row r="154" spans="1:11" ht="7.5" customHeight="1" thickBot="1"/>
    <row r="155" spans="1:11" ht="21" thickBot="1">
      <c r="A155" s="47" t="s">
        <v>5</v>
      </c>
      <c r="B155" s="48" t="s">
        <v>214</v>
      </c>
      <c r="C155" s="49" t="s">
        <v>86</v>
      </c>
      <c r="D155" s="50">
        <v>27.2</v>
      </c>
      <c r="E155" s="51">
        <v>-0.15</v>
      </c>
      <c r="F155" s="51">
        <v>26</v>
      </c>
      <c r="G155" s="51">
        <v>25.8</v>
      </c>
      <c r="H155" s="52">
        <v>26</v>
      </c>
      <c r="I155" s="53">
        <f>SUM(D155:H155)</f>
        <v>104.85</v>
      </c>
      <c r="J155" s="54">
        <f>RANK(I155,$I$155)</f>
        <v>1</v>
      </c>
      <c r="K155" s="2" t="s">
        <v>399</v>
      </c>
    </row>
  </sheetData>
  <mergeCells count="65">
    <mergeCell ref="J142:J143"/>
    <mergeCell ref="A150:J150"/>
    <mergeCell ref="A152:A153"/>
    <mergeCell ref="B152:B153"/>
    <mergeCell ref="C152:C153"/>
    <mergeCell ref="D152:H152"/>
    <mergeCell ref="I152:I153"/>
    <mergeCell ref="J152:J153"/>
    <mergeCell ref="A142:A143"/>
    <mergeCell ref="B142:B143"/>
    <mergeCell ref="C142:C143"/>
    <mergeCell ref="D142:H142"/>
    <mergeCell ref="I142:I143"/>
    <mergeCell ref="B149:K149"/>
    <mergeCell ref="A1:J1"/>
    <mergeCell ref="A94:J94"/>
    <mergeCell ref="A96:A97"/>
    <mergeCell ref="B96:B97"/>
    <mergeCell ref="C96:C97"/>
    <mergeCell ref="D96:H96"/>
    <mergeCell ref="I96:I97"/>
    <mergeCell ref="J96:J97"/>
    <mergeCell ref="A76:J76"/>
    <mergeCell ref="A78:A79"/>
    <mergeCell ref="J5:J6"/>
    <mergeCell ref="B78:B79"/>
    <mergeCell ref="C78:C79"/>
    <mergeCell ref="D78:H78"/>
    <mergeCell ref="I78:I79"/>
    <mergeCell ref="J78:J79"/>
    <mergeCell ref="A3:J3"/>
    <mergeCell ref="A5:A6"/>
    <mergeCell ref="B5:B6"/>
    <mergeCell ref="C5:C6"/>
    <mergeCell ref="D5:H5"/>
    <mergeCell ref="I5:I6"/>
    <mergeCell ref="A34:J34"/>
    <mergeCell ref="A36:A37"/>
    <mergeCell ref="B36:B37"/>
    <mergeCell ref="C36:C37"/>
    <mergeCell ref="D36:H36"/>
    <mergeCell ref="I36:I37"/>
    <mergeCell ref="J36:J37"/>
    <mergeCell ref="A58:J58"/>
    <mergeCell ref="A60:A61"/>
    <mergeCell ref="B60:B61"/>
    <mergeCell ref="C60:C61"/>
    <mergeCell ref="D60:H60"/>
    <mergeCell ref="I60:I61"/>
    <mergeCell ref="J60:J61"/>
    <mergeCell ref="A108:J108"/>
    <mergeCell ref="A110:A111"/>
    <mergeCell ref="B110:B111"/>
    <mergeCell ref="C110:C111"/>
    <mergeCell ref="D110:H110"/>
    <mergeCell ref="I110:I111"/>
    <mergeCell ref="J110:J111"/>
    <mergeCell ref="A140:J140"/>
    <mergeCell ref="A124:J124"/>
    <mergeCell ref="A126:A127"/>
    <mergeCell ref="B126:B127"/>
    <mergeCell ref="C126:C127"/>
    <mergeCell ref="D126:H126"/>
    <mergeCell ref="I126:I127"/>
    <mergeCell ref="J126:J127"/>
  </mergeCells>
  <conditionalFormatting sqref="J155 J145 J99 J39:J47 J63:J71 J81:J85 J119 J135 J27:J29 J52:J53 J88:J89 J103 J8:J20">
    <cfRule type="expression" priority="113" stopIfTrue="1">
      <formula>I8=0</formula>
    </cfRule>
    <cfRule type="cellIs" dxfId="662" priority="114" stopIfTrue="1" operator="equal">
      <formula>1</formula>
    </cfRule>
    <cfRule type="cellIs" dxfId="661" priority="115" stopIfTrue="1" operator="equal">
      <formula>2</formula>
    </cfRule>
    <cfRule type="cellIs" dxfId="660" priority="116" stopIfTrue="1" operator="equal">
      <formula>3</formula>
    </cfRule>
  </conditionalFormatting>
  <conditionalFormatting sqref="J25">
    <cfRule type="expression" priority="109" stopIfTrue="1">
      <formula>I25=0</formula>
    </cfRule>
    <cfRule type="cellIs" dxfId="659" priority="110" stopIfTrue="1" operator="equal">
      <formula>1</formula>
    </cfRule>
    <cfRule type="cellIs" dxfId="658" priority="111" stopIfTrue="1" operator="equal">
      <formula>2</formula>
    </cfRule>
    <cfRule type="cellIs" dxfId="657" priority="112" stopIfTrue="1" operator="equal">
      <formula>3</formula>
    </cfRule>
  </conditionalFormatting>
  <conditionalFormatting sqref="J23">
    <cfRule type="expression" priority="105" stopIfTrue="1">
      <formula>I23=0</formula>
    </cfRule>
    <cfRule type="cellIs" dxfId="656" priority="106" stopIfTrue="1" operator="equal">
      <formula>1</formula>
    </cfRule>
    <cfRule type="cellIs" dxfId="655" priority="107" stopIfTrue="1" operator="equal">
      <formula>2</formula>
    </cfRule>
    <cfRule type="cellIs" dxfId="654" priority="108" stopIfTrue="1" operator="equal">
      <formula>3</formula>
    </cfRule>
  </conditionalFormatting>
  <conditionalFormatting sqref="J21">
    <cfRule type="expression" priority="101" stopIfTrue="1">
      <formula>I21=0</formula>
    </cfRule>
    <cfRule type="cellIs" dxfId="653" priority="102" stopIfTrue="1" operator="equal">
      <formula>1</formula>
    </cfRule>
    <cfRule type="cellIs" dxfId="652" priority="103" stopIfTrue="1" operator="equal">
      <formula>2</formula>
    </cfRule>
    <cfRule type="cellIs" dxfId="651" priority="104" stopIfTrue="1" operator="equal">
      <formula>3</formula>
    </cfRule>
  </conditionalFormatting>
  <conditionalFormatting sqref="J100">
    <cfRule type="expression" priority="97" stopIfTrue="1">
      <formula>I100=0</formula>
    </cfRule>
    <cfRule type="cellIs" dxfId="650" priority="98" stopIfTrue="1" operator="equal">
      <formula>1</formula>
    </cfRule>
    <cfRule type="cellIs" dxfId="649" priority="99" stopIfTrue="1" operator="equal">
      <formula>2</formula>
    </cfRule>
    <cfRule type="cellIs" dxfId="648" priority="100" stopIfTrue="1" operator="equal">
      <formula>3</formula>
    </cfRule>
  </conditionalFormatting>
  <conditionalFormatting sqref="J102">
    <cfRule type="expression" priority="93" stopIfTrue="1">
      <formula>I102=0</formula>
    </cfRule>
    <cfRule type="cellIs" dxfId="647" priority="94" stopIfTrue="1" operator="equal">
      <formula>1</formula>
    </cfRule>
    <cfRule type="cellIs" dxfId="646" priority="95" stopIfTrue="1" operator="equal">
      <formula>2</formula>
    </cfRule>
    <cfRule type="cellIs" dxfId="645" priority="96" stopIfTrue="1" operator="equal">
      <formula>3</formula>
    </cfRule>
  </conditionalFormatting>
  <conditionalFormatting sqref="J101">
    <cfRule type="expression" priority="89" stopIfTrue="1">
      <formula>I101=0</formula>
    </cfRule>
    <cfRule type="cellIs" dxfId="644" priority="90" stopIfTrue="1" operator="equal">
      <formula>1</formula>
    </cfRule>
    <cfRule type="cellIs" dxfId="643" priority="91" stopIfTrue="1" operator="equal">
      <formula>2</formula>
    </cfRule>
    <cfRule type="cellIs" dxfId="642" priority="92" stopIfTrue="1" operator="equal">
      <formula>3</formula>
    </cfRule>
  </conditionalFormatting>
  <conditionalFormatting sqref="J129">
    <cfRule type="expression" priority="77" stopIfTrue="1">
      <formula>I129=0</formula>
    </cfRule>
    <cfRule type="cellIs" dxfId="641" priority="78" stopIfTrue="1" operator="equal">
      <formula>1</formula>
    </cfRule>
    <cfRule type="cellIs" dxfId="640" priority="79" stopIfTrue="1" operator="equal">
      <formula>2</formula>
    </cfRule>
    <cfRule type="cellIs" dxfId="639" priority="80" stopIfTrue="1" operator="equal">
      <formula>3</formula>
    </cfRule>
  </conditionalFormatting>
  <conditionalFormatting sqref="J130">
    <cfRule type="expression" priority="73" stopIfTrue="1">
      <formula>I130=0</formula>
    </cfRule>
    <cfRule type="cellIs" dxfId="638" priority="74" stopIfTrue="1" operator="equal">
      <formula>1</formula>
    </cfRule>
    <cfRule type="cellIs" dxfId="637" priority="75" stopIfTrue="1" operator="equal">
      <formula>2</formula>
    </cfRule>
    <cfRule type="cellIs" dxfId="636" priority="76" stopIfTrue="1" operator="equal">
      <formula>3</formula>
    </cfRule>
  </conditionalFormatting>
  <conditionalFormatting sqref="J134">
    <cfRule type="expression" priority="69" stopIfTrue="1">
      <formula>I134=0</formula>
    </cfRule>
    <cfRule type="cellIs" dxfId="635" priority="70" stopIfTrue="1" operator="equal">
      <formula>1</formula>
    </cfRule>
    <cfRule type="cellIs" dxfId="634" priority="71" stopIfTrue="1" operator="equal">
      <formula>2</formula>
    </cfRule>
    <cfRule type="cellIs" dxfId="633" priority="72" stopIfTrue="1" operator="equal">
      <formula>3</formula>
    </cfRule>
  </conditionalFormatting>
  <conditionalFormatting sqref="J133">
    <cfRule type="expression" priority="65" stopIfTrue="1">
      <formula>I133=0</formula>
    </cfRule>
    <cfRule type="cellIs" dxfId="632" priority="66" stopIfTrue="1" operator="equal">
      <formula>1</formula>
    </cfRule>
    <cfRule type="cellIs" dxfId="631" priority="67" stopIfTrue="1" operator="equal">
      <formula>2</formula>
    </cfRule>
    <cfRule type="cellIs" dxfId="630" priority="68" stopIfTrue="1" operator="equal">
      <formula>3</formula>
    </cfRule>
  </conditionalFormatting>
  <conditionalFormatting sqref="J132">
    <cfRule type="expression" priority="61" stopIfTrue="1">
      <formula>I132=0</formula>
    </cfRule>
    <cfRule type="cellIs" dxfId="629" priority="62" stopIfTrue="1" operator="equal">
      <formula>1</formula>
    </cfRule>
    <cfRule type="cellIs" dxfId="628" priority="63" stopIfTrue="1" operator="equal">
      <formula>2</formula>
    </cfRule>
    <cfRule type="cellIs" dxfId="627" priority="64" stopIfTrue="1" operator="equal">
      <formula>3</formula>
    </cfRule>
  </conditionalFormatting>
  <conditionalFormatting sqref="J131">
    <cfRule type="expression" priority="57" stopIfTrue="1">
      <formula>I131=0</formula>
    </cfRule>
    <cfRule type="cellIs" dxfId="626" priority="58" stopIfTrue="1" operator="equal">
      <formula>1</formula>
    </cfRule>
    <cfRule type="cellIs" dxfId="625" priority="59" stopIfTrue="1" operator="equal">
      <formula>2</formula>
    </cfRule>
    <cfRule type="cellIs" dxfId="624" priority="60" stopIfTrue="1" operator="equal">
      <formula>3</formula>
    </cfRule>
  </conditionalFormatting>
  <conditionalFormatting sqref="J113">
    <cfRule type="expression" priority="53" stopIfTrue="1">
      <formula>I113=0</formula>
    </cfRule>
    <cfRule type="cellIs" dxfId="623" priority="54" stopIfTrue="1" operator="equal">
      <formula>1</formula>
    </cfRule>
    <cfRule type="cellIs" dxfId="622" priority="55" stopIfTrue="1" operator="equal">
      <formula>2</formula>
    </cfRule>
    <cfRule type="cellIs" dxfId="621" priority="56" stopIfTrue="1" operator="equal">
      <formula>3</formula>
    </cfRule>
  </conditionalFormatting>
  <conditionalFormatting sqref="J114">
    <cfRule type="expression" priority="49" stopIfTrue="1">
      <formula>I114=0</formula>
    </cfRule>
    <cfRule type="cellIs" dxfId="620" priority="50" stopIfTrue="1" operator="equal">
      <formula>1</formula>
    </cfRule>
    <cfRule type="cellIs" dxfId="619" priority="51" stopIfTrue="1" operator="equal">
      <formula>2</formula>
    </cfRule>
    <cfRule type="cellIs" dxfId="618" priority="52" stopIfTrue="1" operator="equal">
      <formula>3</formula>
    </cfRule>
  </conditionalFormatting>
  <conditionalFormatting sqref="J118">
    <cfRule type="expression" priority="37" stopIfTrue="1">
      <formula>I118=0</formula>
    </cfRule>
    <cfRule type="cellIs" dxfId="617" priority="38" stopIfTrue="1" operator="equal">
      <formula>1</formula>
    </cfRule>
    <cfRule type="cellIs" dxfId="616" priority="39" stopIfTrue="1" operator="equal">
      <formula>2</formula>
    </cfRule>
    <cfRule type="cellIs" dxfId="615" priority="40" stopIfTrue="1" operator="equal">
      <formula>3</formula>
    </cfRule>
  </conditionalFormatting>
  <conditionalFormatting sqref="J115">
    <cfRule type="expression" priority="33" stopIfTrue="1">
      <formula>I115=0</formula>
    </cfRule>
    <cfRule type="cellIs" dxfId="614" priority="34" stopIfTrue="1" operator="equal">
      <formula>1</formula>
    </cfRule>
    <cfRule type="cellIs" dxfId="613" priority="35" stopIfTrue="1" operator="equal">
      <formula>2</formula>
    </cfRule>
    <cfRule type="cellIs" dxfId="612" priority="36" stopIfTrue="1" operator="equal">
      <formula>3</formula>
    </cfRule>
  </conditionalFormatting>
  <conditionalFormatting sqref="J48:J49">
    <cfRule type="expression" priority="29" stopIfTrue="1">
      <formula>I48=0</formula>
    </cfRule>
    <cfRule type="cellIs" dxfId="611" priority="30" stopIfTrue="1" operator="equal">
      <formula>1</formula>
    </cfRule>
    <cfRule type="cellIs" dxfId="610" priority="31" stopIfTrue="1" operator="equal">
      <formula>2</formula>
    </cfRule>
    <cfRule type="cellIs" dxfId="609" priority="32" stopIfTrue="1" operator="equal">
      <formula>3</formula>
    </cfRule>
  </conditionalFormatting>
  <conditionalFormatting sqref="J50:J51">
    <cfRule type="expression" priority="25" stopIfTrue="1">
      <formula>I50=0</formula>
    </cfRule>
    <cfRule type="cellIs" dxfId="608" priority="26" stopIfTrue="1" operator="equal">
      <formula>1</formula>
    </cfRule>
    <cfRule type="cellIs" dxfId="607" priority="27" stopIfTrue="1" operator="equal">
      <formula>2</formula>
    </cfRule>
    <cfRule type="cellIs" dxfId="606" priority="28" stopIfTrue="1" operator="equal">
      <formula>3</formula>
    </cfRule>
  </conditionalFormatting>
  <conditionalFormatting sqref="J86:J87">
    <cfRule type="expression" priority="21" stopIfTrue="1">
      <formula>I86=0</formula>
    </cfRule>
    <cfRule type="cellIs" dxfId="605" priority="22" stopIfTrue="1" operator="equal">
      <formula>1</formula>
    </cfRule>
    <cfRule type="cellIs" dxfId="604" priority="23" stopIfTrue="1" operator="equal">
      <formula>2</formula>
    </cfRule>
    <cfRule type="cellIs" dxfId="603" priority="24" stopIfTrue="1" operator="equal">
      <formula>3</formula>
    </cfRule>
  </conditionalFormatting>
  <conditionalFormatting sqref="J116">
    <cfRule type="expression" priority="17" stopIfTrue="1">
      <formula>I116=0</formula>
    </cfRule>
    <cfRule type="cellIs" dxfId="602" priority="18" stopIfTrue="1" operator="equal">
      <formula>1</formula>
    </cfRule>
    <cfRule type="cellIs" dxfId="601" priority="19" stopIfTrue="1" operator="equal">
      <formula>2</formula>
    </cfRule>
    <cfRule type="cellIs" dxfId="600" priority="20" stopIfTrue="1" operator="equal">
      <formula>3</formula>
    </cfRule>
  </conditionalFormatting>
  <conditionalFormatting sqref="J117">
    <cfRule type="expression" priority="13" stopIfTrue="1">
      <formula>I117=0</formula>
    </cfRule>
    <cfRule type="cellIs" dxfId="599" priority="14" stopIfTrue="1" operator="equal">
      <formula>1</formula>
    </cfRule>
    <cfRule type="cellIs" dxfId="598" priority="15" stopIfTrue="1" operator="equal">
      <formula>2</formula>
    </cfRule>
    <cfRule type="cellIs" dxfId="597" priority="16" stopIfTrue="1" operator="equal">
      <formula>3</formula>
    </cfRule>
  </conditionalFormatting>
  <conditionalFormatting sqref="J22">
    <cfRule type="expression" priority="9" stopIfTrue="1">
      <formula>I22=0</formula>
    </cfRule>
    <cfRule type="cellIs" dxfId="596" priority="10" stopIfTrue="1" operator="equal">
      <formula>1</formula>
    </cfRule>
    <cfRule type="cellIs" dxfId="595" priority="11" stopIfTrue="1" operator="equal">
      <formula>2</formula>
    </cfRule>
    <cfRule type="cellIs" dxfId="594" priority="12" stopIfTrue="1" operator="equal">
      <formula>3</formula>
    </cfRule>
  </conditionalFormatting>
  <conditionalFormatting sqref="J24">
    <cfRule type="expression" priority="5" stopIfTrue="1">
      <formula>I24=0</formula>
    </cfRule>
    <cfRule type="cellIs" dxfId="593" priority="6" stopIfTrue="1" operator="equal">
      <formula>1</formula>
    </cfRule>
    <cfRule type="cellIs" dxfId="592" priority="7" stopIfTrue="1" operator="equal">
      <formula>2</formula>
    </cfRule>
    <cfRule type="cellIs" dxfId="591" priority="8" stopIfTrue="1" operator="equal">
      <formula>3</formula>
    </cfRule>
  </conditionalFormatting>
  <conditionalFormatting sqref="J26">
    <cfRule type="expression" priority="1" stopIfTrue="1">
      <formula>I26=0</formula>
    </cfRule>
    <cfRule type="cellIs" dxfId="590" priority="2" stopIfTrue="1" operator="equal">
      <formula>1</formula>
    </cfRule>
    <cfRule type="cellIs" dxfId="589" priority="3" stopIfTrue="1" operator="equal">
      <formula>2</formula>
    </cfRule>
    <cfRule type="cellIs" dxfId="588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77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showGridLines="0" topLeftCell="A77" zoomScaleNormal="100" workbookViewId="0">
      <selection activeCell="K101" sqref="K101"/>
    </sheetView>
  </sheetViews>
  <sheetFormatPr defaultRowHeight="15"/>
  <cols>
    <col min="1" max="1" width="3.5703125" style="3" customWidth="1"/>
    <col min="2" max="2" width="35" style="2" bestFit="1" customWidth="1"/>
    <col min="3" max="3" width="19.140625" style="2" bestFit="1" customWidth="1"/>
    <col min="4" max="8" width="7.140625" style="2" customWidth="1"/>
    <col min="9" max="9" width="7.140625" style="67" customWidth="1"/>
    <col min="10" max="11" width="9.140625" style="67"/>
    <col min="12" max="16384" width="9.140625" style="2"/>
  </cols>
  <sheetData>
    <row r="1" spans="1:12" ht="18.75">
      <c r="A1" s="205" t="s">
        <v>344</v>
      </c>
      <c r="B1" s="205"/>
      <c r="C1" s="205"/>
      <c r="D1" s="205"/>
      <c r="E1" s="205"/>
      <c r="F1" s="205"/>
      <c r="G1" s="205"/>
      <c r="H1" s="205"/>
      <c r="I1" s="205"/>
      <c r="J1" s="205"/>
      <c r="K1" s="66"/>
      <c r="L1" s="1"/>
    </row>
    <row r="2" spans="1:12" ht="7.5" customHeight="1"/>
    <row r="3" spans="1:12" ht="15" customHeight="1">
      <c r="A3" s="191" t="s">
        <v>93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2" ht="7.5" customHeight="1" thickBot="1"/>
    <row r="5" spans="1:12" ht="15" customHeight="1">
      <c r="A5" s="192"/>
      <c r="B5" s="194" t="s">
        <v>0</v>
      </c>
      <c r="C5" s="196" t="s">
        <v>1</v>
      </c>
      <c r="D5" s="198" t="s">
        <v>2</v>
      </c>
      <c r="E5" s="199"/>
      <c r="F5" s="199"/>
      <c r="G5" s="199"/>
      <c r="H5" s="200"/>
      <c r="I5" s="201" t="s">
        <v>3</v>
      </c>
      <c r="J5" s="203" t="s">
        <v>4</v>
      </c>
    </row>
    <row r="6" spans="1:12" ht="15" customHeight="1" thickBot="1">
      <c r="A6" s="193"/>
      <c r="B6" s="195"/>
      <c r="C6" s="197"/>
      <c r="D6" s="4">
        <v>1</v>
      </c>
      <c r="E6" s="5">
        <v>2</v>
      </c>
      <c r="F6" s="5">
        <v>3</v>
      </c>
      <c r="G6" s="5">
        <v>4</v>
      </c>
      <c r="H6" s="6">
        <v>5</v>
      </c>
      <c r="I6" s="202"/>
      <c r="J6" s="204"/>
    </row>
    <row r="7" spans="1:12" ht="7.5" customHeight="1" thickBot="1"/>
    <row r="8" spans="1:12" ht="20.25" customHeight="1">
      <c r="A8" s="57" t="s">
        <v>5</v>
      </c>
      <c r="B8" s="8" t="s">
        <v>215</v>
      </c>
      <c r="C8" s="9" t="s">
        <v>209</v>
      </c>
      <c r="D8" s="10">
        <v>23</v>
      </c>
      <c r="E8" s="11">
        <v>-0.05</v>
      </c>
      <c r="F8" s="11">
        <v>21.9</v>
      </c>
      <c r="G8" s="11">
        <v>21.9</v>
      </c>
      <c r="H8" s="12">
        <v>22.5</v>
      </c>
      <c r="I8" s="68">
        <f>SUM(D8:H8)</f>
        <v>89.25</v>
      </c>
      <c r="J8" s="69">
        <f>RANK(I8,$I$8:$I$28)</f>
        <v>8</v>
      </c>
    </row>
    <row r="9" spans="1:12" ht="7.5" customHeight="1">
      <c r="A9" s="70"/>
      <c r="B9" s="18"/>
      <c r="C9" s="71"/>
      <c r="D9" s="17"/>
      <c r="E9" s="18"/>
      <c r="F9" s="18"/>
      <c r="G9" s="18"/>
      <c r="H9" s="19"/>
      <c r="I9" s="17"/>
      <c r="J9" s="19"/>
    </row>
    <row r="10" spans="1:12" ht="20.25" customHeight="1">
      <c r="A10" s="22" t="s">
        <v>7</v>
      </c>
      <c r="B10" s="23" t="s">
        <v>216</v>
      </c>
      <c r="C10" s="24" t="s">
        <v>208</v>
      </c>
      <c r="D10" s="25">
        <v>24.3</v>
      </c>
      <c r="E10" s="26">
        <v>-0.2</v>
      </c>
      <c r="F10" s="26">
        <v>23.2</v>
      </c>
      <c r="G10" s="26">
        <v>23.2</v>
      </c>
      <c r="H10" s="27">
        <v>22.6</v>
      </c>
      <c r="I10" s="72">
        <f>SUM(D10:H10)</f>
        <v>93.1</v>
      </c>
      <c r="J10" s="73">
        <f>RANK(I10,$I$8:$I$28)</f>
        <v>6</v>
      </c>
    </row>
    <row r="11" spans="1:12" ht="7.5" customHeight="1">
      <c r="A11" s="70"/>
      <c r="B11" s="18"/>
      <c r="C11" s="71"/>
      <c r="D11" s="17"/>
      <c r="E11" s="18"/>
      <c r="F11" s="18"/>
      <c r="G11" s="18"/>
      <c r="H11" s="19"/>
      <c r="I11" s="17"/>
      <c r="J11" s="19"/>
    </row>
    <row r="12" spans="1:12" ht="20.25" customHeight="1">
      <c r="A12" s="22" t="s">
        <v>8</v>
      </c>
      <c r="B12" s="23" t="s">
        <v>217</v>
      </c>
      <c r="C12" s="24" t="s">
        <v>17</v>
      </c>
      <c r="D12" s="25">
        <v>25.1</v>
      </c>
      <c r="E12" s="26">
        <v>0</v>
      </c>
      <c r="F12" s="26">
        <v>22.8</v>
      </c>
      <c r="G12" s="26">
        <v>23</v>
      </c>
      <c r="H12" s="27">
        <v>22.2</v>
      </c>
      <c r="I12" s="72">
        <f>SUM(D12:H12)</f>
        <v>93.100000000000009</v>
      </c>
      <c r="J12" s="73">
        <f>RANK(I12,$I$8:$I$28)</f>
        <v>5</v>
      </c>
    </row>
    <row r="13" spans="1:12" ht="7.5" customHeight="1">
      <c r="A13" s="70"/>
      <c r="B13" s="18"/>
      <c r="C13" s="71"/>
      <c r="D13" s="17"/>
      <c r="E13" s="18"/>
      <c r="F13" s="18"/>
      <c r="G13" s="18"/>
      <c r="H13" s="19"/>
      <c r="I13" s="17"/>
      <c r="J13" s="19"/>
    </row>
    <row r="14" spans="1:12" ht="20.25" customHeight="1">
      <c r="A14" s="22" t="s">
        <v>10</v>
      </c>
      <c r="B14" s="23" t="s">
        <v>218</v>
      </c>
      <c r="C14" s="24" t="s">
        <v>202</v>
      </c>
      <c r="D14" s="25">
        <v>24</v>
      </c>
      <c r="E14" s="26">
        <v>-0.1</v>
      </c>
      <c r="F14" s="26">
        <v>21.1</v>
      </c>
      <c r="G14" s="26">
        <v>20.9</v>
      </c>
      <c r="H14" s="27">
        <v>21.2</v>
      </c>
      <c r="I14" s="72">
        <f>SUM(D14:H14)</f>
        <v>87.100000000000009</v>
      </c>
      <c r="J14" s="73">
        <f>RANK(I14,$I$8:$I$28)</f>
        <v>9</v>
      </c>
    </row>
    <row r="15" spans="1:12" ht="7.5" customHeight="1">
      <c r="A15" s="70"/>
      <c r="B15" s="18"/>
      <c r="C15" s="71"/>
      <c r="D15" s="17"/>
      <c r="E15" s="18"/>
      <c r="F15" s="18"/>
      <c r="G15" s="18"/>
      <c r="H15" s="19"/>
      <c r="I15" s="17"/>
      <c r="J15" s="19"/>
    </row>
    <row r="16" spans="1:12" ht="20.25" customHeight="1">
      <c r="A16" s="22" t="s">
        <v>11</v>
      </c>
      <c r="B16" s="23" t="s">
        <v>220</v>
      </c>
      <c r="C16" s="24" t="s">
        <v>195</v>
      </c>
      <c r="D16" s="25">
        <v>25.35</v>
      </c>
      <c r="E16" s="26">
        <v>-0.1</v>
      </c>
      <c r="F16" s="26">
        <v>24.3</v>
      </c>
      <c r="G16" s="26">
        <v>24</v>
      </c>
      <c r="H16" s="27">
        <f>8.1+7.9+7.6</f>
        <v>23.6</v>
      </c>
      <c r="I16" s="72">
        <f>SUM(D16:H16)</f>
        <v>97.15</v>
      </c>
      <c r="J16" s="73">
        <f>RANK(I16,$I$8:$I$28)</f>
        <v>2</v>
      </c>
    </row>
    <row r="17" spans="1:11" ht="7.5" customHeight="1">
      <c r="A17" s="70"/>
      <c r="B17" s="18"/>
      <c r="C17" s="71"/>
      <c r="D17" s="17"/>
      <c r="E17" s="18"/>
      <c r="F17" s="18"/>
      <c r="G17" s="18"/>
      <c r="H17" s="19"/>
      <c r="I17" s="17"/>
      <c r="J17" s="19"/>
    </row>
    <row r="18" spans="1:11" ht="20.25" customHeight="1">
      <c r="A18" s="22" t="s">
        <v>12</v>
      </c>
      <c r="B18" s="23" t="s">
        <v>221</v>
      </c>
      <c r="C18" s="24" t="s">
        <v>55</v>
      </c>
      <c r="D18" s="25">
        <v>24.5</v>
      </c>
      <c r="E18" s="26">
        <v>-0.2</v>
      </c>
      <c r="F18" s="26">
        <v>22.3</v>
      </c>
      <c r="G18" s="26">
        <v>22.4</v>
      </c>
      <c r="H18" s="27">
        <f>7.6+7.6+7.4</f>
        <v>22.6</v>
      </c>
      <c r="I18" s="72">
        <f>SUM(D18:H18)</f>
        <v>91.6</v>
      </c>
      <c r="J18" s="73">
        <f>RANK(I18,$I$8:$I$28)</f>
        <v>7</v>
      </c>
    </row>
    <row r="19" spans="1:11" ht="7.5" customHeight="1">
      <c r="A19" s="70"/>
      <c r="B19" s="18"/>
      <c r="C19" s="71"/>
      <c r="D19" s="17"/>
      <c r="E19" s="18"/>
      <c r="F19" s="18"/>
      <c r="G19" s="18"/>
      <c r="H19" s="19"/>
      <c r="I19" s="17"/>
      <c r="J19" s="19"/>
    </row>
    <row r="20" spans="1:11" ht="20.25" customHeight="1">
      <c r="A20" s="22" t="s">
        <v>13</v>
      </c>
      <c r="B20" s="23" t="s">
        <v>222</v>
      </c>
      <c r="C20" s="24" t="s">
        <v>209</v>
      </c>
      <c r="D20" s="25">
        <v>23.7</v>
      </c>
      <c r="E20" s="26">
        <v>-0.4</v>
      </c>
      <c r="F20" s="26">
        <v>20.5</v>
      </c>
      <c r="G20" s="26">
        <v>20.399999999999999</v>
      </c>
      <c r="H20" s="27">
        <f>7+6.9+7.2</f>
        <v>21.1</v>
      </c>
      <c r="I20" s="72">
        <f>SUM(D20:H20)</f>
        <v>85.299999999999983</v>
      </c>
      <c r="J20" s="73">
        <f>RANK(I20,$I$8:$I$28)</f>
        <v>10</v>
      </c>
    </row>
    <row r="21" spans="1:11" ht="7.5" customHeight="1">
      <c r="A21" s="70"/>
      <c r="B21" s="18"/>
      <c r="C21" s="71"/>
      <c r="D21" s="17"/>
      <c r="E21" s="18"/>
      <c r="F21" s="18"/>
      <c r="G21" s="18"/>
      <c r="H21" s="19"/>
      <c r="I21" s="17"/>
      <c r="J21" s="19"/>
    </row>
    <row r="22" spans="1:11" s="177" customFormat="1" ht="20.25" customHeight="1">
      <c r="A22" s="168" t="s">
        <v>14</v>
      </c>
      <c r="B22" s="169" t="s">
        <v>223</v>
      </c>
      <c r="C22" s="170" t="s">
        <v>208</v>
      </c>
      <c r="D22" s="171"/>
      <c r="E22" s="172"/>
      <c r="F22" s="172"/>
      <c r="G22" s="172"/>
      <c r="H22" s="173"/>
      <c r="I22" s="174">
        <f>SUM(D22:H22)</f>
        <v>0</v>
      </c>
      <c r="J22" s="175">
        <f>RANK(I22,$I$8:$I$28)</f>
        <v>11</v>
      </c>
      <c r="K22" s="176"/>
    </row>
    <row r="23" spans="1:11" ht="7.5" customHeight="1">
      <c r="A23" s="70"/>
      <c r="B23" s="18"/>
      <c r="C23" s="71"/>
      <c r="D23" s="17"/>
      <c r="E23" s="18"/>
      <c r="F23" s="18"/>
      <c r="G23" s="18"/>
      <c r="H23" s="19"/>
      <c r="I23" s="17"/>
      <c r="J23" s="19"/>
    </row>
    <row r="24" spans="1:11" ht="20.25" customHeight="1">
      <c r="A24" s="22" t="s">
        <v>24</v>
      </c>
      <c r="B24" s="23" t="s">
        <v>224</v>
      </c>
      <c r="C24" s="24" t="s">
        <v>9</v>
      </c>
      <c r="D24" s="25">
        <v>24.7</v>
      </c>
      <c r="E24" s="26">
        <v>-0.05</v>
      </c>
      <c r="F24" s="26">
        <v>24.6</v>
      </c>
      <c r="G24" s="26">
        <v>24.2</v>
      </c>
      <c r="H24" s="27">
        <f>7.9+8.1+7.6</f>
        <v>23.6</v>
      </c>
      <c r="I24" s="72">
        <f>SUM(D24:H24)</f>
        <v>97.050000000000011</v>
      </c>
      <c r="J24" s="73">
        <f>RANK(I24,$I$8:$I$28)</f>
        <v>3</v>
      </c>
    </row>
    <row r="25" spans="1:11" ht="7.5" customHeight="1">
      <c r="A25" s="70"/>
      <c r="B25" s="18"/>
      <c r="C25" s="71"/>
      <c r="D25" s="17"/>
      <c r="E25" s="18"/>
      <c r="F25" s="18"/>
      <c r="G25" s="18"/>
      <c r="H25" s="19"/>
      <c r="I25" s="17"/>
      <c r="J25" s="19"/>
    </row>
    <row r="26" spans="1:11" ht="20.25" customHeight="1">
      <c r="A26" s="22" t="s">
        <v>26</v>
      </c>
      <c r="B26" s="23" t="s">
        <v>161</v>
      </c>
      <c r="C26" s="24" t="s">
        <v>94</v>
      </c>
      <c r="D26" s="25">
        <v>25</v>
      </c>
      <c r="E26" s="26">
        <v>-0.1</v>
      </c>
      <c r="F26" s="26">
        <v>24.5</v>
      </c>
      <c r="G26" s="26">
        <v>24.7</v>
      </c>
      <c r="H26" s="27">
        <v>23.7</v>
      </c>
      <c r="I26" s="72">
        <f>SUM(D26:H26)</f>
        <v>97.8</v>
      </c>
      <c r="J26" s="73">
        <f>RANK(I26,$I$8:$I$28)</f>
        <v>1</v>
      </c>
    </row>
    <row r="27" spans="1:11" ht="7.5" customHeight="1">
      <c r="A27" s="70"/>
      <c r="B27" s="18"/>
      <c r="C27" s="71"/>
      <c r="D27" s="17"/>
      <c r="E27" s="18"/>
      <c r="F27" s="18"/>
      <c r="G27" s="18"/>
      <c r="H27" s="19"/>
      <c r="I27" s="17"/>
      <c r="J27" s="19"/>
    </row>
    <row r="28" spans="1:11" ht="20.25" customHeight="1" thickBot="1">
      <c r="A28" s="32" t="s">
        <v>33</v>
      </c>
      <c r="B28" s="33" t="s">
        <v>225</v>
      </c>
      <c r="C28" s="34" t="s">
        <v>17</v>
      </c>
      <c r="D28" s="35">
        <v>24.4</v>
      </c>
      <c r="E28" s="36">
        <v>-0.1</v>
      </c>
      <c r="F28" s="36">
        <v>23.5</v>
      </c>
      <c r="G28" s="36">
        <v>23.2</v>
      </c>
      <c r="H28" s="37">
        <v>22.7</v>
      </c>
      <c r="I28" s="4">
        <f>SUM(D28:H28)</f>
        <v>93.7</v>
      </c>
      <c r="J28" s="74">
        <f>RANK(I28,$I$8:$I$28)</f>
        <v>4</v>
      </c>
    </row>
    <row r="29" spans="1:11" ht="7.5" customHeight="1"/>
    <row r="30" spans="1:11" ht="7.5" customHeight="1"/>
    <row r="31" spans="1:11" ht="7.5" customHeight="1"/>
    <row r="32" spans="1:11" ht="7.5" customHeight="1"/>
    <row r="33" spans="1:11">
      <c r="A33" s="191" t="s">
        <v>95</v>
      </c>
      <c r="B33" s="191"/>
      <c r="C33" s="191"/>
      <c r="D33" s="191"/>
      <c r="E33" s="191"/>
      <c r="F33" s="191"/>
      <c r="G33" s="191"/>
      <c r="H33" s="191"/>
      <c r="I33" s="191"/>
      <c r="J33" s="191"/>
      <c r="K33" s="2"/>
    </row>
    <row r="34" spans="1:11" ht="7.5" customHeight="1" thickBot="1">
      <c r="A34" s="2"/>
      <c r="I34" s="2"/>
      <c r="J34" s="2"/>
      <c r="K34" s="2"/>
    </row>
    <row r="35" spans="1:11">
      <c r="A35" s="243"/>
      <c r="B35" s="194" t="s">
        <v>0</v>
      </c>
      <c r="C35" s="196" t="s">
        <v>1</v>
      </c>
      <c r="D35" s="198" t="s">
        <v>2</v>
      </c>
      <c r="E35" s="199"/>
      <c r="F35" s="199"/>
      <c r="G35" s="199"/>
      <c r="H35" s="200"/>
      <c r="I35" s="201" t="s">
        <v>3</v>
      </c>
      <c r="J35" s="203" t="s">
        <v>4</v>
      </c>
      <c r="K35" s="2"/>
    </row>
    <row r="36" spans="1:11" ht="15.75" thickBot="1">
      <c r="A36" s="244"/>
      <c r="B36" s="195"/>
      <c r="C36" s="197"/>
      <c r="D36" s="4">
        <v>1</v>
      </c>
      <c r="E36" s="5">
        <v>2</v>
      </c>
      <c r="F36" s="5">
        <v>3</v>
      </c>
      <c r="G36" s="5">
        <v>4</v>
      </c>
      <c r="H36" s="6">
        <v>5</v>
      </c>
      <c r="I36" s="202"/>
      <c r="J36" s="204"/>
      <c r="K36" s="2"/>
    </row>
    <row r="37" spans="1:11" ht="7.5" customHeight="1" thickBot="1">
      <c r="A37" s="2"/>
      <c r="I37" s="2"/>
      <c r="J37" s="2"/>
      <c r="K37" s="2"/>
    </row>
    <row r="38" spans="1:11" ht="20.25">
      <c r="A38" s="234" t="s">
        <v>5</v>
      </c>
      <c r="B38" s="8" t="s">
        <v>96</v>
      </c>
      <c r="C38" s="235" t="s">
        <v>9</v>
      </c>
      <c r="D38" s="237">
        <v>24.1</v>
      </c>
      <c r="E38" s="230">
        <v>-0.2</v>
      </c>
      <c r="F38" s="230">
        <v>23</v>
      </c>
      <c r="G38" s="230">
        <v>23</v>
      </c>
      <c r="H38" s="203">
        <v>22.6</v>
      </c>
      <c r="I38" s="231">
        <f>SUM(D38:H38)</f>
        <v>92.5</v>
      </c>
      <c r="J38" s="232">
        <f>RANK(I38,$I$38:$I$58)</f>
        <v>3</v>
      </c>
      <c r="K38" s="2"/>
    </row>
    <row r="39" spans="1:11" ht="20.25">
      <c r="A39" s="213"/>
      <c r="B39" s="23" t="s">
        <v>97</v>
      </c>
      <c r="C39" s="236"/>
      <c r="D39" s="238"/>
      <c r="E39" s="206"/>
      <c r="F39" s="206"/>
      <c r="G39" s="206"/>
      <c r="H39" s="208"/>
      <c r="I39" s="209"/>
      <c r="J39" s="233"/>
      <c r="K39" s="2"/>
    </row>
    <row r="40" spans="1:11" ht="7.5" customHeight="1">
      <c r="A40" s="43"/>
      <c r="B40" s="44"/>
      <c r="C40" s="19"/>
      <c r="D40" s="20"/>
      <c r="E40" s="45"/>
      <c r="F40" s="45"/>
      <c r="G40" s="45"/>
      <c r="H40" s="21"/>
      <c r="I40" s="20"/>
      <c r="J40" s="29"/>
      <c r="K40" s="2"/>
    </row>
    <row r="41" spans="1:11" ht="20.25">
      <c r="A41" s="219" t="s">
        <v>7</v>
      </c>
      <c r="B41" s="169" t="s">
        <v>218</v>
      </c>
      <c r="C41" s="220" t="s">
        <v>202</v>
      </c>
      <c r="D41" s="223"/>
      <c r="E41" s="224"/>
      <c r="F41" s="224"/>
      <c r="G41" s="224"/>
      <c r="H41" s="225"/>
      <c r="I41" s="226">
        <f>SUM(D41:H41)</f>
        <v>0</v>
      </c>
      <c r="J41" s="227">
        <f>RANK(I41,$I$38:$I$58)</f>
        <v>6</v>
      </c>
      <c r="K41" s="2"/>
    </row>
    <row r="42" spans="1:11" ht="20.25">
      <c r="A42" s="219"/>
      <c r="B42" s="169" t="s">
        <v>226</v>
      </c>
      <c r="C42" s="221"/>
      <c r="D42" s="223"/>
      <c r="E42" s="224"/>
      <c r="F42" s="224"/>
      <c r="G42" s="224"/>
      <c r="H42" s="225"/>
      <c r="I42" s="226"/>
      <c r="J42" s="228"/>
      <c r="K42" s="2"/>
    </row>
    <row r="43" spans="1:11" ht="20.25">
      <c r="A43" s="219"/>
      <c r="B43" s="169" t="s">
        <v>227</v>
      </c>
      <c r="C43" s="222"/>
      <c r="D43" s="223"/>
      <c r="E43" s="224"/>
      <c r="F43" s="224"/>
      <c r="G43" s="224"/>
      <c r="H43" s="225"/>
      <c r="I43" s="226"/>
      <c r="J43" s="229"/>
      <c r="K43" s="2"/>
    </row>
    <row r="44" spans="1:11" ht="7.5" customHeight="1">
      <c r="A44" s="43"/>
      <c r="B44" s="44"/>
      <c r="C44" s="19"/>
      <c r="D44" s="20"/>
      <c r="E44" s="45"/>
      <c r="F44" s="45"/>
      <c r="G44" s="45"/>
      <c r="H44" s="21"/>
      <c r="I44" s="20"/>
      <c r="J44" s="42"/>
      <c r="K44" s="2"/>
    </row>
    <row r="45" spans="1:11" ht="20.25">
      <c r="A45" s="213" t="s">
        <v>8</v>
      </c>
      <c r="B45" s="23" t="s">
        <v>402</v>
      </c>
      <c r="C45" s="239" t="s">
        <v>55</v>
      </c>
      <c r="D45" s="238">
        <v>25.4</v>
      </c>
      <c r="E45" s="206">
        <v>-0.1</v>
      </c>
      <c r="F45" s="206">
        <v>22.7</v>
      </c>
      <c r="G45" s="206">
        <v>23</v>
      </c>
      <c r="H45" s="208">
        <v>22.9</v>
      </c>
      <c r="I45" s="209">
        <f>SUM(D45:H45)</f>
        <v>93.9</v>
      </c>
      <c r="J45" s="211">
        <f>RANK(I45,$I$38:$I$58)</f>
        <v>2</v>
      </c>
      <c r="K45" s="2"/>
    </row>
    <row r="46" spans="1:11" ht="20.25">
      <c r="A46" s="213"/>
      <c r="B46" s="23" t="s">
        <v>221</v>
      </c>
      <c r="C46" s="240"/>
      <c r="D46" s="238"/>
      <c r="E46" s="206"/>
      <c r="F46" s="206"/>
      <c r="G46" s="206"/>
      <c r="H46" s="208"/>
      <c r="I46" s="209"/>
      <c r="J46" s="242"/>
      <c r="K46" s="2"/>
    </row>
    <row r="47" spans="1:11" ht="20.25">
      <c r="A47" s="213"/>
      <c r="B47" s="23" t="s">
        <v>228</v>
      </c>
      <c r="C47" s="241"/>
      <c r="D47" s="238"/>
      <c r="E47" s="206"/>
      <c r="F47" s="206"/>
      <c r="G47" s="206"/>
      <c r="H47" s="208"/>
      <c r="I47" s="209"/>
      <c r="J47" s="233"/>
      <c r="K47" s="2"/>
    </row>
    <row r="48" spans="1:11" ht="7.5" customHeight="1">
      <c r="A48" s="43"/>
      <c r="B48" s="44"/>
      <c r="C48" s="19"/>
      <c r="D48" s="20"/>
      <c r="E48" s="45"/>
      <c r="F48" s="45"/>
      <c r="G48" s="45"/>
      <c r="H48" s="21"/>
      <c r="I48" s="20"/>
      <c r="J48" s="42"/>
      <c r="K48" s="2"/>
    </row>
    <row r="49" spans="1:11" ht="20.25">
      <c r="A49" s="213" t="s">
        <v>10</v>
      </c>
      <c r="B49" s="23" t="s">
        <v>229</v>
      </c>
      <c r="C49" s="239" t="s">
        <v>232</v>
      </c>
      <c r="D49" s="238">
        <v>23.3</v>
      </c>
      <c r="E49" s="206">
        <v>-0.15</v>
      </c>
      <c r="F49" s="206">
        <v>20.399999999999999</v>
      </c>
      <c r="G49" s="206">
        <v>20.3</v>
      </c>
      <c r="H49" s="208">
        <v>22.2</v>
      </c>
      <c r="I49" s="209">
        <f>SUM(D49:H49)</f>
        <v>86.05</v>
      </c>
      <c r="J49" s="211">
        <f>RANK(I49,$I$38:$I$58)</f>
        <v>5</v>
      </c>
      <c r="K49" s="2"/>
    </row>
    <row r="50" spans="1:11" ht="20.25">
      <c r="A50" s="213"/>
      <c r="B50" s="23" t="s">
        <v>230</v>
      </c>
      <c r="C50" s="240"/>
      <c r="D50" s="238"/>
      <c r="E50" s="206"/>
      <c r="F50" s="206"/>
      <c r="G50" s="206"/>
      <c r="H50" s="208"/>
      <c r="I50" s="209"/>
      <c r="J50" s="242"/>
      <c r="K50" s="2"/>
    </row>
    <row r="51" spans="1:11" ht="20.25">
      <c r="A51" s="213"/>
      <c r="B51" s="23" t="s">
        <v>231</v>
      </c>
      <c r="C51" s="241"/>
      <c r="D51" s="238"/>
      <c r="E51" s="206"/>
      <c r="F51" s="206"/>
      <c r="G51" s="206"/>
      <c r="H51" s="208"/>
      <c r="I51" s="209"/>
      <c r="J51" s="233"/>
      <c r="K51" s="2"/>
    </row>
    <row r="52" spans="1:11" ht="7.5" customHeight="1">
      <c r="A52" s="43"/>
      <c r="B52" s="44"/>
      <c r="C52" s="19"/>
      <c r="D52" s="20"/>
      <c r="E52" s="45"/>
      <c r="F52" s="45"/>
      <c r="G52" s="45"/>
      <c r="H52" s="21"/>
      <c r="I52" s="20"/>
      <c r="J52" s="42"/>
      <c r="K52" s="2"/>
    </row>
    <row r="53" spans="1:11" ht="20.25">
      <c r="A53" s="213" t="s">
        <v>11</v>
      </c>
      <c r="B53" s="23" t="s">
        <v>220</v>
      </c>
      <c r="C53" s="239" t="s">
        <v>195</v>
      </c>
      <c r="D53" s="238">
        <v>24.5</v>
      </c>
      <c r="E53" s="206">
        <v>0</v>
      </c>
      <c r="F53" s="206">
        <v>23.6</v>
      </c>
      <c r="G53" s="206">
        <v>23.6</v>
      </c>
      <c r="H53" s="208">
        <v>23</v>
      </c>
      <c r="I53" s="209">
        <f>SUM(D53:H53)</f>
        <v>94.7</v>
      </c>
      <c r="J53" s="211">
        <f>RANK(I53,$I$38:$I$58)</f>
        <v>1</v>
      </c>
      <c r="K53" s="2"/>
    </row>
    <row r="54" spans="1:11" ht="20.25">
      <c r="A54" s="213"/>
      <c r="B54" s="23" t="s">
        <v>233</v>
      </c>
      <c r="C54" s="240"/>
      <c r="D54" s="238"/>
      <c r="E54" s="206"/>
      <c r="F54" s="206"/>
      <c r="G54" s="206"/>
      <c r="H54" s="208"/>
      <c r="I54" s="209"/>
      <c r="J54" s="242"/>
      <c r="K54" s="2"/>
    </row>
    <row r="55" spans="1:11" ht="20.25">
      <c r="A55" s="213"/>
      <c r="B55" s="23" t="s">
        <v>234</v>
      </c>
      <c r="C55" s="241"/>
      <c r="D55" s="238"/>
      <c r="E55" s="206"/>
      <c r="F55" s="206"/>
      <c r="G55" s="206"/>
      <c r="H55" s="208"/>
      <c r="I55" s="209"/>
      <c r="J55" s="233"/>
      <c r="K55" s="2"/>
    </row>
    <row r="56" spans="1:11" ht="7.5" customHeight="1">
      <c r="A56" s="43"/>
      <c r="B56" s="44"/>
      <c r="C56" s="75"/>
      <c r="D56" s="20"/>
      <c r="E56" s="45"/>
      <c r="F56" s="45"/>
      <c r="G56" s="45"/>
      <c r="H56" s="21"/>
      <c r="I56" s="20"/>
      <c r="J56" s="29"/>
      <c r="K56" s="2"/>
    </row>
    <row r="57" spans="1:11" ht="20.25">
      <c r="A57" s="213" t="s">
        <v>12</v>
      </c>
      <c r="B57" s="23" t="s">
        <v>235</v>
      </c>
      <c r="C57" s="215" t="s">
        <v>9</v>
      </c>
      <c r="D57" s="217">
        <v>24.4</v>
      </c>
      <c r="E57" s="206">
        <v>-0.15</v>
      </c>
      <c r="F57" s="206">
        <v>22.9</v>
      </c>
      <c r="G57" s="206">
        <v>22.7</v>
      </c>
      <c r="H57" s="208">
        <v>22.3</v>
      </c>
      <c r="I57" s="209">
        <f>SUM(D57:H57)</f>
        <v>92.149999999999991</v>
      </c>
      <c r="J57" s="211">
        <f>RANK(I57,$I$38:$I$58)</f>
        <v>4</v>
      </c>
      <c r="K57" s="2"/>
    </row>
    <row r="58" spans="1:11" ht="21" thickBot="1">
      <c r="A58" s="214"/>
      <c r="B58" s="33" t="s">
        <v>236</v>
      </c>
      <c r="C58" s="216"/>
      <c r="D58" s="218"/>
      <c r="E58" s="207"/>
      <c r="F58" s="207"/>
      <c r="G58" s="207"/>
      <c r="H58" s="204"/>
      <c r="I58" s="210"/>
      <c r="J58" s="212"/>
      <c r="K58" s="2"/>
    </row>
    <row r="59" spans="1:11" ht="7.5" customHeight="1"/>
    <row r="60" spans="1:11" ht="7.5" customHeight="1"/>
    <row r="61" spans="1:11" ht="7.5" customHeight="1"/>
    <row r="62" spans="1:11" ht="7.5" customHeight="1"/>
    <row r="63" spans="1:11">
      <c r="A63" s="191" t="s">
        <v>98</v>
      </c>
      <c r="B63" s="191"/>
      <c r="C63" s="191"/>
      <c r="D63" s="191"/>
      <c r="E63" s="191"/>
      <c r="F63" s="191"/>
      <c r="G63" s="191"/>
      <c r="H63" s="191"/>
      <c r="I63" s="191"/>
      <c r="J63" s="191"/>
    </row>
    <row r="64" spans="1:11" ht="7.5" customHeight="1" thickBot="1"/>
    <row r="65" spans="1:11">
      <c r="A65" s="192"/>
      <c r="B65" s="194" t="s">
        <v>0</v>
      </c>
      <c r="C65" s="196" t="s">
        <v>1</v>
      </c>
      <c r="D65" s="198" t="s">
        <v>2</v>
      </c>
      <c r="E65" s="199"/>
      <c r="F65" s="199"/>
      <c r="G65" s="199"/>
      <c r="H65" s="200"/>
      <c r="I65" s="201" t="s">
        <v>3</v>
      </c>
      <c r="J65" s="203" t="s">
        <v>4</v>
      </c>
    </row>
    <row r="66" spans="1:11" ht="15" customHeight="1" thickBot="1">
      <c r="A66" s="193"/>
      <c r="B66" s="195"/>
      <c r="C66" s="197"/>
      <c r="D66" s="4">
        <v>1</v>
      </c>
      <c r="E66" s="5">
        <v>2</v>
      </c>
      <c r="F66" s="5">
        <v>3</v>
      </c>
      <c r="G66" s="5">
        <v>4</v>
      </c>
      <c r="H66" s="6">
        <v>5</v>
      </c>
      <c r="I66" s="202"/>
      <c r="J66" s="204"/>
    </row>
    <row r="67" spans="1:11" ht="7.5" customHeight="1" thickBot="1"/>
    <row r="68" spans="1:11" ht="20.25">
      <c r="A68" s="57" t="s">
        <v>5</v>
      </c>
      <c r="B68" s="8" t="s">
        <v>237</v>
      </c>
      <c r="C68" s="77" t="s">
        <v>232</v>
      </c>
      <c r="D68" s="10">
        <v>22.8</v>
      </c>
      <c r="E68" s="11">
        <v>-0.35</v>
      </c>
      <c r="F68" s="11">
        <v>20.2</v>
      </c>
      <c r="G68" s="11">
        <v>20.399999999999999</v>
      </c>
      <c r="H68" s="12">
        <v>20.6</v>
      </c>
      <c r="I68" s="68">
        <f>SUM(D68:H68)</f>
        <v>83.65</v>
      </c>
      <c r="J68" s="69">
        <f>RANK(I68,$I$68:$I$70)</f>
        <v>1</v>
      </c>
      <c r="K68" s="67" t="s">
        <v>399</v>
      </c>
    </row>
    <row r="69" spans="1:11" ht="7.5" customHeight="1">
      <c r="A69" s="70"/>
      <c r="B69" s="18"/>
      <c r="C69" s="71"/>
      <c r="D69" s="17"/>
      <c r="E69" s="18"/>
      <c r="F69" s="18"/>
      <c r="G69" s="18"/>
      <c r="H69" s="19"/>
      <c r="I69" s="17"/>
      <c r="J69" s="19"/>
    </row>
    <row r="70" spans="1:11" ht="7.5" customHeight="1">
      <c r="I70" s="97"/>
      <c r="J70" s="97"/>
      <c r="K70" s="97"/>
    </row>
    <row r="71" spans="1:11" ht="7.5" customHeight="1"/>
    <row r="72" spans="1:11" ht="7.5" customHeight="1"/>
    <row r="73" spans="1:11" ht="7.5" customHeight="1"/>
    <row r="74" spans="1:11" ht="7.5" customHeight="1"/>
    <row r="75" spans="1:11">
      <c r="A75" s="191" t="s">
        <v>99</v>
      </c>
      <c r="B75" s="191"/>
      <c r="C75" s="191"/>
      <c r="D75" s="191"/>
      <c r="E75" s="191"/>
      <c r="F75" s="191"/>
      <c r="G75" s="191"/>
      <c r="H75" s="191"/>
      <c r="I75" s="191"/>
      <c r="J75" s="191"/>
    </row>
    <row r="76" spans="1:11" ht="7.5" customHeight="1" thickBot="1"/>
    <row r="77" spans="1:11">
      <c r="A77" s="192"/>
      <c r="B77" s="194" t="s">
        <v>0</v>
      </c>
      <c r="C77" s="196" t="s">
        <v>1</v>
      </c>
      <c r="D77" s="198" t="s">
        <v>2</v>
      </c>
      <c r="E77" s="199"/>
      <c r="F77" s="199"/>
      <c r="G77" s="199"/>
      <c r="H77" s="200"/>
      <c r="I77" s="201" t="s">
        <v>3</v>
      </c>
      <c r="J77" s="203" t="s">
        <v>4</v>
      </c>
    </row>
    <row r="78" spans="1:11" ht="15.75" thickBot="1">
      <c r="A78" s="193"/>
      <c r="B78" s="195"/>
      <c r="C78" s="197"/>
      <c r="D78" s="4">
        <v>1</v>
      </c>
      <c r="E78" s="5">
        <v>2</v>
      </c>
      <c r="F78" s="5">
        <v>3</v>
      </c>
      <c r="G78" s="5">
        <v>4</v>
      </c>
      <c r="H78" s="6">
        <v>5</v>
      </c>
      <c r="I78" s="202"/>
      <c r="J78" s="204"/>
    </row>
    <row r="79" spans="1:11" ht="7.5" customHeight="1" thickBot="1"/>
    <row r="80" spans="1:11" ht="20.25">
      <c r="A80" s="57" t="s">
        <v>5</v>
      </c>
      <c r="B80" s="8" t="s">
        <v>391</v>
      </c>
      <c r="C80" s="9" t="s">
        <v>54</v>
      </c>
      <c r="D80" s="10">
        <v>24.5</v>
      </c>
      <c r="E80" s="11">
        <v>-2.35</v>
      </c>
      <c r="F80" s="11">
        <v>23.3</v>
      </c>
      <c r="G80" s="11">
        <v>23.3</v>
      </c>
      <c r="H80" s="12">
        <v>23.3</v>
      </c>
      <c r="I80" s="68">
        <f>SUM(D80:H80)</f>
        <v>92.05</v>
      </c>
      <c r="J80" s="69">
        <f>RANK(I80,$I$80:$I$98)</f>
        <v>10</v>
      </c>
    </row>
    <row r="81" spans="1:11" ht="7.5" customHeight="1" thickBot="1">
      <c r="A81" s="70"/>
      <c r="B81" s="78"/>
      <c r="C81" s="71"/>
      <c r="D81" s="17"/>
      <c r="E81" s="18"/>
      <c r="F81" s="18"/>
      <c r="G81" s="18"/>
      <c r="H81" s="19"/>
      <c r="I81" s="17"/>
      <c r="J81" s="19"/>
      <c r="K81" s="144"/>
    </row>
    <row r="82" spans="1:11" ht="20.25">
      <c r="A82" s="22" t="s">
        <v>7</v>
      </c>
      <c r="B82" s="8" t="s">
        <v>88</v>
      </c>
      <c r="C82" s="9" t="s">
        <v>55</v>
      </c>
      <c r="D82" s="25">
        <v>26.4</v>
      </c>
      <c r="E82" s="26">
        <v>-0.2</v>
      </c>
      <c r="F82" s="26">
        <v>24.5</v>
      </c>
      <c r="G82" s="26">
        <v>24.6</v>
      </c>
      <c r="H82" s="27">
        <v>24</v>
      </c>
      <c r="I82" s="72">
        <f>SUM(D82:H82)</f>
        <v>99.300000000000011</v>
      </c>
      <c r="J82" s="73">
        <f>RANK(I82,$I$80:$I$98)</f>
        <v>3</v>
      </c>
      <c r="K82" s="190" t="s">
        <v>399</v>
      </c>
    </row>
    <row r="83" spans="1:11" ht="7.5" customHeight="1">
      <c r="A83" s="70"/>
      <c r="B83" s="78"/>
      <c r="C83" s="71"/>
      <c r="D83" s="17"/>
      <c r="E83" s="18"/>
      <c r="F83" s="18"/>
      <c r="G83" s="18"/>
      <c r="H83" s="19"/>
      <c r="I83" s="17"/>
      <c r="J83" s="19"/>
    </row>
    <row r="84" spans="1:11" ht="20.25">
      <c r="A84" s="22" t="s">
        <v>8</v>
      </c>
      <c r="B84" s="23" t="s">
        <v>194</v>
      </c>
      <c r="C84" s="24" t="s">
        <v>195</v>
      </c>
      <c r="D84" s="25">
        <v>26.3</v>
      </c>
      <c r="E84" s="26">
        <v>-0.85</v>
      </c>
      <c r="F84" s="26">
        <v>25.4</v>
      </c>
      <c r="G84" s="26">
        <v>25.6</v>
      </c>
      <c r="H84" s="27">
        <v>25.2</v>
      </c>
      <c r="I84" s="72">
        <f>SUM(D84:H84)</f>
        <v>101.64999999999999</v>
      </c>
      <c r="J84" s="73">
        <f>RANK(I84,$I$80:$I$98)</f>
        <v>2</v>
      </c>
      <c r="K84" s="190" t="s">
        <v>399</v>
      </c>
    </row>
    <row r="85" spans="1:11" ht="7.5" customHeight="1">
      <c r="A85" s="70"/>
      <c r="B85" s="78"/>
      <c r="C85" s="71"/>
      <c r="D85" s="17"/>
      <c r="E85" s="18"/>
      <c r="F85" s="18"/>
      <c r="G85" s="18"/>
      <c r="H85" s="19"/>
      <c r="I85" s="17"/>
      <c r="J85" s="19"/>
    </row>
    <row r="86" spans="1:11" ht="20.25">
      <c r="A86" s="22" t="s">
        <v>10</v>
      </c>
      <c r="B86" s="23" t="s">
        <v>50</v>
      </c>
      <c r="C86" s="24" t="s">
        <v>16</v>
      </c>
      <c r="D86" s="25">
        <v>25</v>
      </c>
      <c r="E86" s="26">
        <v>-1.4</v>
      </c>
      <c r="F86" s="26">
        <v>22.8</v>
      </c>
      <c r="G86" s="26">
        <v>22.9</v>
      </c>
      <c r="H86" s="27">
        <v>22.8</v>
      </c>
      <c r="I86" s="72">
        <f>SUM(D86:H86)</f>
        <v>92.100000000000009</v>
      </c>
      <c r="J86" s="73">
        <f>RANK(I86,$I$80:$I$98)</f>
        <v>9</v>
      </c>
    </row>
    <row r="87" spans="1:11" ht="7.5" customHeight="1">
      <c r="A87" s="70"/>
      <c r="B87" s="78"/>
      <c r="C87" s="71"/>
      <c r="D87" s="17"/>
      <c r="E87" s="18"/>
      <c r="F87" s="18"/>
      <c r="G87" s="18"/>
      <c r="H87" s="19"/>
      <c r="I87" s="17"/>
      <c r="J87" s="19"/>
    </row>
    <row r="88" spans="1:11" ht="20.25">
      <c r="A88" s="22" t="s">
        <v>11</v>
      </c>
      <c r="B88" s="23" t="s">
        <v>238</v>
      </c>
      <c r="C88" s="24" t="s">
        <v>193</v>
      </c>
      <c r="D88" s="25">
        <v>24.8</v>
      </c>
      <c r="E88" s="26">
        <v>-0.75</v>
      </c>
      <c r="F88" s="26">
        <v>23</v>
      </c>
      <c r="G88" s="26">
        <v>22.5</v>
      </c>
      <c r="H88" s="27">
        <v>23.3</v>
      </c>
      <c r="I88" s="72">
        <f>SUM(D88:H88)</f>
        <v>92.85</v>
      </c>
      <c r="J88" s="73">
        <f>RANK(I88,$I$80:$I$98)</f>
        <v>7</v>
      </c>
    </row>
    <row r="89" spans="1:11" ht="7.5" customHeight="1">
      <c r="A89" s="58"/>
      <c r="B89" s="79"/>
      <c r="C89" s="80"/>
      <c r="D89" s="61"/>
      <c r="E89" s="62"/>
      <c r="F89" s="62"/>
      <c r="G89" s="62"/>
      <c r="H89" s="63"/>
      <c r="I89" s="17"/>
      <c r="J89" s="19"/>
    </row>
    <row r="90" spans="1:11" ht="20.25">
      <c r="A90" s="22" t="s">
        <v>12</v>
      </c>
      <c r="B90" s="23" t="s">
        <v>57</v>
      </c>
      <c r="C90" s="24" t="s">
        <v>17</v>
      </c>
      <c r="D90" s="25">
        <f>8.7+8.6+7.9</f>
        <v>25.199999999999996</v>
      </c>
      <c r="E90" s="26">
        <v>-0.4</v>
      </c>
      <c r="F90" s="26">
        <v>24.8</v>
      </c>
      <c r="G90" s="26">
        <f>8.4+8.2+8.2</f>
        <v>24.8</v>
      </c>
      <c r="H90" s="27">
        <f>8.1+8+7.9</f>
        <v>24</v>
      </c>
      <c r="I90" s="72">
        <f>SUM(D90:H90)</f>
        <v>98.399999999999991</v>
      </c>
      <c r="J90" s="73">
        <f>RANK(I90,$I$80:$I$98)</f>
        <v>4</v>
      </c>
      <c r="K90" s="190" t="s">
        <v>399</v>
      </c>
    </row>
    <row r="91" spans="1:11" ht="7.5" customHeight="1">
      <c r="A91" s="58"/>
      <c r="B91" s="78"/>
      <c r="C91" s="71"/>
      <c r="D91" s="17"/>
      <c r="E91" s="18"/>
      <c r="F91" s="18"/>
      <c r="G91" s="18"/>
      <c r="H91" s="19"/>
      <c r="I91" s="17"/>
      <c r="J91" s="19"/>
    </row>
    <row r="92" spans="1:11" ht="20.25">
      <c r="A92" s="22" t="s">
        <v>13</v>
      </c>
      <c r="B92" s="23" t="s">
        <v>75</v>
      </c>
      <c r="C92" s="24" t="s">
        <v>78</v>
      </c>
      <c r="D92" s="25">
        <f>8.2+8.5+7.7</f>
        <v>24.4</v>
      </c>
      <c r="E92" s="26">
        <v>-0.45</v>
      </c>
      <c r="F92" s="26">
        <v>24</v>
      </c>
      <c r="G92" s="26">
        <f>8+8.2+7.8</f>
        <v>24</v>
      </c>
      <c r="H92" s="27">
        <f>8+8.1+7.9</f>
        <v>24</v>
      </c>
      <c r="I92" s="72">
        <f>SUM(D92:H92)</f>
        <v>95.95</v>
      </c>
      <c r="J92" s="73">
        <f>RANK(I92,$I$80:$I$98)</f>
        <v>6</v>
      </c>
    </row>
    <row r="93" spans="1:11" ht="7.5" customHeight="1">
      <c r="A93" s="58"/>
      <c r="B93" s="78"/>
      <c r="C93" s="71"/>
      <c r="D93" s="17"/>
      <c r="E93" s="18"/>
      <c r="F93" s="18"/>
      <c r="G93" s="18"/>
      <c r="H93" s="19"/>
      <c r="I93" s="17"/>
      <c r="J93" s="19"/>
    </row>
    <row r="94" spans="1:11" ht="20.25">
      <c r="A94" s="22" t="s">
        <v>14</v>
      </c>
      <c r="B94" s="23" t="s">
        <v>51</v>
      </c>
      <c r="C94" s="24" t="s">
        <v>9</v>
      </c>
      <c r="D94" s="25">
        <f>8.55+8.5+8.4</f>
        <v>25.450000000000003</v>
      </c>
      <c r="E94" s="26">
        <v>-0.1</v>
      </c>
      <c r="F94" s="26">
        <v>26.5</v>
      </c>
      <c r="G94" s="26">
        <f>8.8+8.8+8.8</f>
        <v>26.400000000000002</v>
      </c>
      <c r="H94" s="27">
        <f>8.5+8.7+8.2</f>
        <v>25.4</v>
      </c>
      <c r="I94" s="72">
        <f>SUM(D94:H94)</f>
        <v>103.65</v>
      </c>
      <c r="J94" s="73">
        <f>RANK(I94,$I$80:$I$98)</f>
        <v>1</v>
      </c>
      <c r="K94" s="190" t="s">
        <v>399</v>
      </c>
    </row>
    <row r="95" spans="1:11" ht="7.5" customHeight="1">
      <c r="A95" s="58"/>
      <c r="B95" s="78"/>
      <c r="C95" s="71"/>
      <c r="D95" s="17"/>
      <c r="E95" s="18"/>
      <c r="F95" s="18"/>
      <c r="G95" s="18"/>
      <c r="H95" s="19"/>
      <c r="I95" s="17"/>
      <c r="J95" s="19"/>
    </row>
    <row r="96" spans="1:11" ht="20.25">
      <c r="A96" s="22" t="s">
        <v>24</v>
      </c>
      <c r="B96" s="23" t="s">
        <v>198</v>
      </c>
      <c r="C96" s="24" t="s">
        <v>197</v>
      </c>
      <c r="D96" s="25">
        <f>8.5+8.5+7.7</f>
        <v>24.7</v>
      </c>
      <c r="E96" s="26">
        <v>-0.6</v>
      </c>
      <c r="F96" s="26">
        <v>22.8</v>
      </c>
      <c r="G96" s="26">
        <f>7.6+7.7+7.5</f>
        <v>22.8</v>
      </c>
      <c r="H96" s="27">
        <f>7.5+7.6+7.5</f>
        <v>22.6</v>
      </c>
      <c r="I96" s="72">
        <f>SUM(D96:H96)</f>
        <v>92.300000000000011</v>
      </c>
      <c r="J96" s="73">
        <f>RANK(I96,$I$80:$I$98)</f>
        <v>8</v>
      </c>
    </row>
    <row r="97" spans="1:11" ht="7.5" customHeight="1">
      <c r="A97" s="58"/>
      <c r="B97" s="78"/>
      <c r="C97" s="71"/>
      <c r="D97" s="17"/>
      <c r="E97" s="18"/>
      <c r="F97" s="18"/>
      <c r="G97" s="18"/>
      <c r="H97" s="19"/>
      <c r="I97" s="17"/>
      <c r="J97" s="19"/>
    </row>
    <row r="98" spans="1:11" ht="21" thickBot="1">
      <c r="A98" s="32" t="s">
        <v>26</v>
      </c>
      <c r="B98" s="33" t="s">
        <v>240</v>
      </c>
      <c r="C98" s="34" t="s">
        <v>239</v>
      </c>
      <c r="D98" s="35">
        <f>8.4+8.4+7.6</f>
        <v>24.4</v>
      </c>
      <c r="E98" s="36">
        <v>-0.45</v>
      </c>
      <c r="F98" s="36">
        <v>24.5</v>
      </c>
      <c r="G98" s="36">
        <f>8.4+8.4+8</f>
        <v>24.8</v>
      </c>
      <c r="H98" s="37">
        <f>7.8+7.6+7.8</f>
        <v>23.2</v>
      </c>
      <c r="I98" s="4">
        <f>SUM(D98:H98)</f>
        <v>96.45</v>
      </c>
      <c r="J98" s="74">
        <f>RANK(I98,$I$80:$I$98)</f>
        <v>5</v>
      </c>
      <c r="K98" s="67" t="s">
        <v>399</v>
      </c>
    </row>
    <row r="99" spans="1:11" ht="7.5" customHeight="1">
      <c r="I99" s="97"/>
      <c r="J99" s="97"/>
      <c r="K99" s="97"/>
    </row>
    <row r="100" spans="1:11" ht="7.5" customHeight="1"/>
    <row r="101" spans="1:11" ht="7.5" customHeight="1"/>
    <row r="102" spans="1:11" ht="7.5" customHeight="1"/>
    <row r="103" spans="1:11" ht="7.5" customHeight="1"/>
    <row r="104" spans="1:11">
      <c r="A104" s="191" t="s">
        <v>100</v>
      </c>
      <c r="B104" s="191"/>
      <c r="C104" s="191"/>
      <c r="D104" s="191"/>
      <c r="E104" s="191"/>
      <c r="F104" s="191"/>
      <c r="G104" s="191"/>
      <c r="H104" s="191"/>
      <c r="I104" s="191"/>
      <c r="J104" s="191"/>
    </row>
    <row r="105" spans="1:11" ht="7.5" customHeight="1" thickBot="1"/>
    <row r="106" spans="1:11">
      <c r="A106" s="192"/>
      <c r="B106" s="194" t="s">
        <v>0</v>
      </c>
      <c r="C106" s="196" t="s">
        <v>1</v>
      </c>
      <c r="D106" s="198" t="s">
        <v>2</v>
      </c>
      <c r="E106" s="199"/>
      <c r="F106" s="199"/>
      <c r="G106" s="199"/>
      <c r="H106" s="200"/>
      <c r="I106" s="201" t="s">
        <v>3</v>
      </c>
      <c r="J106" s="203" t="s">
        <v>4</v>
      </c>
    </row>
    <row r="107" spans="1:11" ht="15.75" thickBot="1">
      <c r="A107" s="193"/>
      <c r="B107" s="195"/>
      <c r="C107" s="197"/>
      <c r="D107" s="4">
        <v>1</v>
      </c>
      <c r="E107" s="5">
        <v>2</v>
      </c>
      <c r="F107" s="5">
        <v>3</v>
      </c>
      <c r="G107" s="5">
        <v>4</v>
      </c>
      <c r="H107" s="6">
        <v>5</v>
      </c>
      <c r="I107" s="202"/>
      <c r="J107" s="204"/>
    </row>
    <row r="108" spans="1:11" ht="7.5" customHeight="1" thickBot="1"/>
    <row r="109" spans="1:11" ht="20.25">
      <c r="A109" s="57" t="s">
        <v>5</v>
      </c>
      <c r="B109" s="8" t="s">
        <v>237</v>
      </c>
      <c r="C109" s="9" t="s">
        <v>232</v>
      </c>
      <c r="D109" s="10">
        <v>27</v>
      </c>
      <c r="E109" s="11">
        <v>-0.9</v>
      </c>
      <c r="F109" s="11">
        <v>25.2</v>
      </c>
      <c r="G109" s="11">
        <v>25.3</v>
      </c>
      <c r="H109" s="12">
        <v>24.6</v>
      </c>
      <c r="I109" s="68">
        <f>SUM(D109:H109)</f>
        <v>101.19999999999999</v>
      </c>
      <c r="J109" s="69">
        <f>RANK(I109,$I$109:$I$121)</f>
        <v>3</v>
      </c>
      <c r="K109" s="67" t="s">
        <v>399</v>
      </c>
    </row>
    <row r="110" spans="1:11" ht="7.5" customHeight="1">
      <c r="A110" s="70"/>
      <c r="B110" s="78"/>
      <c r="C110" s="71"/>
      <c r="D110" s="17"/>
      <c r="E110" s="18"/>
      <c r="F110" s="18"/>
      <c r="G110" s="18"/>
      <c r="H110" s="19"/>
      <c r="I110" s="17"/>
      <c r="J110" s="19"/>
    </row>
    <row r="111" spans="1:11" ht="20.25">
      <c r="A111" s="22" t="s">
        <v>7</v>
      </c>
      <c r="B111" s="23" t="s">
        <v>241</v>
      </c>
      <c r="C111" s="24" t="s">
        <v>193</v>
      </c>
      <c r="D111" s="25">
        <v>25.1</v>
      </c>
      <c r="E111" s="26">
        <v>-1.5</v>
      </c>
      <c r="F111" s="26">
        <v>24.4</v>
      </c>
      <c r="G111" s="26">
        <v>24.6</v>
      </c>
      <c r="H111" s="27">
        <v>24</v>
      </c>
      <c r="I111" s="72">
        <f>SUM(D111:H111)</f>
        <v>96.6</v>
      </c>
      <c r="J111" s="73">
        <f>RANK(I111,$I$109:$I$121)</f>
        <v>5</v>
      </c>
    </row>
    <row r="112" spans="1:11" ht="7.5" customHeight="1">
      <c r="A112" s="70"/>
      <c r="B112" s="78"/>
      <c r="C112" s="71"/>
      <c r="D112" s="17"/>
      <c r="E112" s="18"/>
      <c r="F112" s="18"/>
      <c r="G112" s="18"/>
      <c r="H112" s="19"/>
      <c r="I112" s="17"/>
      <c r="J112" s="19"/>
      <c r="K112" s="144"/>
    </row>
    <row r="113" spans="1:11" ht="20.25">
      <c r="A113" s="22" t="s">
        <v>8</v>
      </c>
      <c r="B113" s="23" t="s">
        <v>62</v>
      </c>
      <c r="C113" s="24" t="s">
        <v>54</v>
      </c>
      <c r="D113" s="25">
        <v>25</v>
      </c>
      <c r="E113" s="26">
        <v>-1.1000000000000001</v>
      </c>
      <c r="F113" s="26">
        <v>23.8</v>
      </c>
      <c r="G113" s="26">
        <v>25.2</v>
      </c>
      <c r="H113" s="27">
        <v>24.8</v>
      </c>
      <c r="I113" s="72">
        <f>SUM(D113:H113)</f>
        <v>97.7</v>
      </c>
      <c r="J113" s="73">
        <f>RANK(I113,$I$109:$I$121)</f>
        <v>4</v>
      </c>
      <c r="K113" s="144" t="s">
        <v>399</v>
      </c>
    </row>
    <row r="114" spans="1:11" ht="7.5" customHeight="1">
      <c r="A114" s="70"/>
      <c r="B114" s="78"/>
      <c r="C114" s="71"/>
      <c r="D114" s="17"/>
      <c r="E114" s="18"/>
      <c r="F114" s="18"/>
      <c r="G114" s="18"/>
      <c r="H114" s="19"/>
      <c r="I114" s="17"/>
      <c r="J114" s="19"/>
    </row>
    <row r="115" spans="1:11" ht="20.25">
      <c r="A115" s="22" t="s">
        <v>10</v>
      </c>
      <c r="B115" s="23" t="s">
        <v>51</v>
      </c>
      <c r="C115" s="24" t="s">
        <v>9</v>
      </c>
      <c r="D115" s="25">
        <v>27.7</v>
      </c>
      <c r="E115" s="26">
        <v>-1.25</v>
      </c>
      <c r="F115" s="26">
        <v>28</v>
      </c>
      <c r="G115" s="26">
        <v>27.8</v>
      </c>
      <c r="H115" s="27">
        <v>26.7</v>
      </c>
      <c r="I115" s="72">
        <f>SUM(D115:H115)</f>
        <v>108.95</v>
      </c>
      <c r="J115" s="73">
        <f>RANK(I115,$I$109:$I$121)</f>
        <v>1</v>
      </c>
      <c r="K115" s="67" t="s">
        <v>399</v>
      </c>
    </row>
    <row r="116" spans="1:11" ht="7.5" customHeight="1">
      <c r="A116" s="70"/>
      <c r="B116" s="78"/>
      <c r="C116" s="71"/>
      <c r="D116" s="17"/>
      <c r="E116" s="18"/>
      <c r="F116" s="18"/>
      <c r="G116" s="18"/>
      <c r="H116" s="19"/>
      <c r="I116" s="17"/>
      <c r="J116" s="19"/>
    </row>
    <row r="117" spans="1:11" ht="20.25">
      <c r="A117" s="22" t="s">
        <v>11</v>
      </c>
      <c r="B117" s="23" t="s">
        <v>242</v>
      </c>
      <c r="C117" s="24" t="s">
        <v>61</v>
      </c>
      <c r="D117" s="25">
        <v>25</v>
      </c>
      <c r="E117" s="26">
        <v>-0.85</v>
      </c>
      <c r="F117" s="26">
        <v>24</v>
      </c>
      <c r="G117" s="26">
        <v>23.9</v>
      </c>
      <c r="H117" s="27">
        <v>24.1</v>
      </c>
      <c r="I117" s="72">
        <f>SUM(D117:H117)</f>
        <v>96.15</v>
      </c>
      <c r="J117" s="73">
        <f>RANK(I117,$I$109:$I$121)</f>
        <v>6</v>
      </c>
    </row>
    <row r="118" spans="1:11" ht="7.5" customHeight="1">
      <c r="A118" s="58"/>
      <c r="B118" s="79"/>
      <c r="C118" s="80"/>
      <c r="D118" s="61"/>
      <c r="E118" s="62"/>
      <c r="F118" s="62"/>
      <c r="G118" s="62"/>
      <c r="H118" s="63"/>
      <c r="I118" s="17"/>
      <c r="J118" s="19"/>
    </row>
    <row r="119" spans="1:11" ht="20.25">
      <c r="A119" s="22" t="s">
        <v>12</v>
      </c>
      <c r="B119" s="23" t="s">
        <v>57</v>
      </c>
      <c r="C119" s="24" t="s">
        <v>17</v>
      </c>
      <c r="D119" s="25">
        <v>26.7</v>
      </c>
      <c r="E119" s="26">
        <v>0</v>
      </c>
      <c r="F119" s="26">
        <v>25.6</v>
      </c>
      <c r="G119" s="26">
        <v>25.7</v>
      </c>
      <c r="H119" s="27">
        <v>25</v>
      </c>
      <c r="I119" s="72">
        <f>SUM(D119:H119)</f>
        <v>103</v>
      </c>
      <c r="J119" s="73">
        <f>RANK(I119,$I$109:$I$121)</f>
        <v>2</v>
      </c>
      <c r="K119" s="67" t="s">
        <v>399</v>
      </c>
    </row>
    <row r="120" spans="1:11" ht="7.5" customHeight="1">
      <c r="A120" s="58"/>
      <c r="B120" s="78"/>
      <c r="C120" s="71"/>
      <c r="D120" s="17"/>
      <c r="E120" s="18"/>
      <c r="F120" s="18"/>
      <c r="G120" s="18"/>
      <c r="H120" s="19"/>
      <c r="I120" s="17"/>
      <c r="J120" s="19"/>
    </row>
    <row r="121" spans="1:11" ht="21" thickBot="1">
      <c r="A121" s="32" t="s">
        <v>13</v>
      </c>
      <c r="B121" s="33" t="s">
        <v>56</v>
      </c>
      <c r="C121" s="34" t="s">
        <v>16</v>
      </c>
      <c r="D121" s="35">
        <v>25.5</v>
      </c>
      <c r="E121" s="36">
        <v>-1.4</v>
      </c>
      <c r="F121" s="36">
        <v>23.6</v>
      </c>
      <c r="G121" s="36">
        <v>23.5</v>
      </c>
      <c r="H121" s="37">
        <v>23.3</v>
      </c>
      <c r="I121" s="4">
        <f>SUM(D121:H121)</f>
        <v>94.5</v>
      </c>
      <c r="J121" s="74">
        <f>RANK(I121,$I$109:$I$121)</f>
        <v>7</v>
      </c>
    </row>
    <row r="122" spans="1:11" ht="7.5" customHeight="1">
      <c r="I122" s="97"/>
      <c r="J122" s="97"/>
      <c r="K122" s="97"/>
    </row>
    <row r="123" spans="1:11" ht="7.5" customHeight="1"/>
    <row r="124" spans="1:11" ht="7.5" customHeight="1"/>
    <row r="125" spans="1:11" ht="7.5" customHeight="1"/>
    <row r="126" spans="1:11" ht="7.5" customHeight="1"/>
    <row r="127" spans="1:11">
      <c r="A127" s="191" t="s">
        <v>101</v>
      </c>
      <c r="B127" s="191"/>
      <c r="C127" s="191"/>
      <c r="D127" s="191"/>
      <c r="E127" s="191"/>
      <c r="F127" s="191"/>
      <c r="G127" s="191"/>
      <c r="H127" s="191"/>
      <c r="I127" s="191"/>
      <c r="J127" s="191"/>
    </row>
    <row r="128" spans="1:11" ht="7.5" customHeight="1" thickBot="1"/>
    <row r="129" spans="1:11">
      <c r="A129" s="192"/>
      <c r="B129" s="194" t="s">
        <v>0</v>
      </c>
      <c r="C129" s="196" t="s">
        <v>1</v>
      </c>
      <c r="D129" s="198" t="s">
        <v>2</v>
      </c>
      <c r="E129" s="199"/>
      <c r="F129" s="199"/>
      <c r="G129" s="199"/>
      <c r="H129" s="200"/>
      <c r="I129" s="201" t="s">
        <v>3</v>
      </c>
      <c r="J129" s="203" t="s">
        <v>4</v>
      </c>
    </row>
    <row r="130" spans="1:11" ht="15.75" thickBot="1">
      <c r="A130" s="193"/>
      <c r="B130" s="195"/>
      <c r="C130" s="197"/>
      <c r="D130" s="4">
        <v>1</v>
      </c>
      <c r="E130" s="5">
        <v>2</v>
      </c>
      <c r="F130" s="5">
        <v>3</v>
      </c>
      <c r="G130" s="5">
        <v>4</v>
      </c>
      <c r="H130" s="6">
        <v>5</v>
      </c>
      <c r="I130" s="202"/>
      <c r="J130" s="204"/>
    </row>
    <row r="131" spans="1:11" ht="7.5" customHeight="1" thickBot="1"/>
    <row r="132" spans="1:11" ht="20.25">
      <c r="A132" s="57" t="s">
        <v>5</v>
      </c>
      <c r="B132" s="8" t="s">
        <v>207</v>
      </c>
      <c r="C132" s="9" t="s">
        <v>208</v>
      </c>
      <c r="D132" s="10">
        <v>24.7</v>
      </c>
      <c r="E132" s="11">
        <v>-1.4</v>
      </c>
      <c r="F132" s="11">
        <v>24.4</v>
      </c>
      <c r="G132" s="11">
        <v>24.4</v>
      </c>
      <c r="H132" s="12">
        <v>24.3</v>
      </c>
      <c r="I132" s="68">
        <f>SUM(D132:H132)</f>
        <v>96.399999999999991</v>
      </c>
      <c r="J132" s="69">
        <f>RANK(I132,$I$132:$I$142)</f>
        <v>5</v>
      </c>
    </row>
    <row r="133" spans="1:11" ht="7.5" customHeight="1">
      <c r="A133" s="70"/>
      <c r="B133" s="78"/>
      <c r="C133" s="71"/>
      <c r="D133" s="17"/>
      <c r="E133" s="18"/>
      <c r="F133" s="18"/>
      <c r="G133" s="18"/>
      <c r="H133" s="19"/>
      <c r="I133" s="17"/>
      <c r="J133" s="19"/>
    </row>
    <row r="134" spans="1:11" ht="20.25">
      <c r="A134" s="22" t="s">
        <v>7</v>
      </c>
      <c r="B134" s="23" t="s">
        <v>85</v>
      </c>
      <c r="C134" s="24" t="s">
        <v>78</v>
      </c>
      <c r="D134" s="25">
        <v>25.6</v>
      </c>
      <c r="E134" s="26">
        <v>-2.0499999999999998</v>
      </c>
      <c r="F134" s="26">
        <v>23.9</v>
      </c>
      <c r="G134" s="26">
        <v>23.9</v>
      </c>
      <c r="H134" s="27">
        <v>23.4</v>
      </c>
      <c r="I134" s="72">
        <f>SUM(D134:H134)</f>
        <v>94.75</v>
      </c>
      <c r="J134" s="73">
        <f>RANK(I134,$I$132:$I$142)</f>
        <v>6</v>
      </c>
    </row>
    <row r="135" spans="1:11" ht="7.5" customHeight="1">
      <c r="A135" s="70"/>
      <c r="B135" s="78"/>
      <c r="C135" s="71"/>
      <c r="D135" s="17"/>
      <c r="E135" s="18"/>
      <c r="F135" s="18"/>
      <c r="G135" s="18"/>
      <c r="H135" s="19"/>
      <c r="I135" s="17"/>
      <c r="J135" s="19"/>
    </row>
    <row r="136" spans="1:11" ht="20.25">
      <c r="A136" s="22" t="s">
        <v>8</v>
      </c>
      <c r="B136" s="23" t="s">
        <v>57</v>
      </c>
      <c r="C136" s="24" t="s">
        <v>17</v>
      </c>
      <c r="D136" s="25">
        <v>27.15</v>
      </c>
      <c r="E136" s="26">
        <v>-0.05</v>
      </c>
      <c r="F136" s="26">
        <v>27.7</v>
      </c>
      <c r="G136" s="26">
        <v>27.4</v>
      </c>
      <c r="H136" s="27">
        <v>27.5</v>
      </c>
      <c r="I136" s="72">
        <f>SUM(D136:H136)</f>
        <v>109.69999999999999</v>
      </c>
      <c r="J136" s="73">
        <f>RANK(I136,$I$132:$I$142)</f>
        <v>1</v>
      </c>
      <c r="K136" s="67" t="s">
        <v>399</v>
      </c>
    </row>
    <row r="137" spans="1:11" ht="7.5" customHeight="1">
      <c r="A137" s="70"/>
      <c r="B137" s="78"/>
      <c r="C137" s="71"/>
      <c r="D137" s="17"/>
      <c r="E137" s="18"/>
      <c r="F137" s="18"/>
      <c r="G137" s="18"/>
      <c r="H137" s="19"/>
      <c r="I137" s="17"/>
      <c r="J137" s="19"/>
    </row>
    <row r="138" spans="1:11" ht="20.25">
      <c r="A138" s="22" t="s">
        <v>10</v>
      </c>
      <c r="B138" s="23" t="s">
        <v>241</v>
      </c>
      <c r="C138" s="24" t="s">
        <v>193</v>
      </c>
      <c r="D138" s="25">
        <v>26.9</v>
      </c>
      <c r="E138" s="26">
        <v>-1.75</v>
      </c>
      <c r="F138" s="26">
        <v>25.4</v>
      </c>
      <c r="G138" s="26">
        <v>26.7</v>
      </c>
      <c r="H138" s="27">
        <v>26.4</v>
      </c>
      <c r="I138" s="72">
        <f>SUM(D138:H138)</f>
        <v>103.65</v>
      </c>
      <c r="J138" s="73">
        <f>RANK(I138,$I$132:$I$142)</f>
        <v>4</v>
      </c>
    </row>
    <row r="139" spans="1:11" ht="7.5" customHeight="1">
      <c r="A139" s="58"/>
      <c r="B139" s="79"/>
      <c r="C139" s="80"/>
      <c r="D139" s="61"/>
      <c r="E139" s="62"/>
      <c r="F139" s="62"/>
      <c r="G139" s="62"/>
      <c r="H139" s="63"/>
      <c r="I139" s="17"/>
      <c r="J139" s="19"/>
    </row>
    <row r="140" spans="1:11" ht="20.25">
      <c r="A140" s="22" t="s">
        <v>11</v>
      </c>
      <c r="B140" s="23" t="s">
        <v>51</v>
      </c>
      <c r="C140" s="24" t="s">
        <v>9</v>
      </c>
      <c r="D140" s="25">
        <v>26.6</v>
      </c>
      <c r="E140" s="26">
        <v>-1.1499999999999999</v>
      </c>
      <c r="F140" s="26">
        <v>28</v>
      </c>
      <c r="G140" s="26">
        <v>27.4</v>
      </c>
      <c r="H140" s="27">
        <v>27.3</v>
      </c>
      <c r="I140" s="72">
        <f>SUM(D140:H140)</f>
        <v>108.14999999999999</v>
      </c>
      <c r="J140" s="73">
        <f>RANK(I140,$I$132:$I$142)</f>
        <v>2</v>
      </c>
      <c r="K140" s="67" t="s">
        <v>399</v>
      </c>
    </row>
    <row r="141" spans="1:11" ht="7.5" customHeight="1">
      <c r="A141" s="58"/>
      <c r="B141" s="78"/>
      <c r="C141" s="71"/>
      <c r="D141" s="17"/>
      <c r="E141" s="18"/>
      <c r="F141" s="18"/>
      <c r="G141" s="18"/>
      <c r="H141" s="19"/>
      <c r="I141" s="17"/>
      <c r="J141" s="19"/>
    </row>
    <row r="142" spans="1:11" ht="21" thickBot="1">
      <c r="A142" s="32" t="s">
        <v>12</v>
      </c>
      <c r="B142" s="33" t="s">
        <v>84</v>
      </c>
      <c r="C142" s="34" t="s">
        <v>79</v>
      </c>
      <c r="D142" s="35">
        <v>26</v>
      </c>
      <c r="E142" s="36">
        <v>-0.45</v>
      </c>
      <c r="F142" s="36">
        <v>26.8</v>
      </c>
      <c r="G142" s="36">
        <v>26.8</v>
      </c>
      <c r="H142" s="37">
        <v>26.6</v>
      </c>
      <c r="I142" s="4">
        <f>SUM(D142:H142)</f>
        <v>105.75</v>
      </c>
      <c r="J142" s="74">
        <f>RANK(I142,$I$132:$I$142)</f>
        <v>3</v>
      </c>
      <c r="K142" s="67" t="s">
        <v>399</v>
      </c>
    </row>
  </sheetData>
  <mergeCells count="97">
    <mergeCell ref="G49:G51"/>
    <mergeCell ref="H49:H51"/>
    <mergeCell ref="I49:I51"/>
    <mergeCell ref="J49:J51"/>
    <mergeCell ref="A53:A55"/>
    <mergeCell ref="C53:C55"/>
    <mergeCell ref="D53:D55"/>
    <mergeCell ref="E53:E55"/>
    <mergeCell ref="F53:F55"/>
    <mergeCell ref="G53:G55"/>
    <mergeCell ref="H53:H55"/>
    <mergeCell ref="I53:I55"/>
    <mergeCell ref="J53:J55"/>
    <mergeCell ref="A49:A51"/>
    <mergeCell ref="C49:C51"/>
    <mergeCell ref="D49:D51"/>
    <mergeCell ref="E49:E51"/>
    <mergeCell ref="F49:F51"/>
    <mergeCell ref="I5:I6"/>
    <mergeCell ref="J5:J6"/>
    <mergeCell ref="A33:J33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A35:A36"/>
    <mergeCell ref="B35:B36"/>
    <mergeCell ref="I77:I78"/>
    <mergeCell ref="A106:A107"/>
    <mergeCell ref="B106:B107"/>
    <mergeCell ref="A1:J1"/>
    <mergeCell ref="A63:J63"/>
    <mergeCell ref="A65:A66"/>
    <mergeCell ref="B65:B66"/>
    <mergeCell ref="C65:C66"/>
    <mergeCell ref="D65:H65"/>
    <mergeCell ref="I65:I66"/>
    <mergeCell ref="B5:B6"/>
    <mergeCell ref="C5:C6"/>
    <mergeCell ref="D5:H5"/>
    <mergeCell ref="J65:J66"/>
    <mergeCell ref="A3:J3"/>
    <mergeCell ref="A5:A6"/>
    <mergeCell ref="C35:C36"/>
    <mergeCell ref="D35:H35"/>
    <mergeCell ref="I35:I36"/>
    <mergeCell ref="A38:A39"/>
    <mergeCell ref="C38:C39"/>
    <mergeCell ref="D38:D39"/>
    <mergeCell ref="E38:E39"/>
    <mergeCell ref="F38:F39"/>
    <mergeCell ref="G41:G43"/>
    <mergeCell ref="H41:H43"/>
    <mergeCell ref="I41:I43"/>
    <mergeCell ref="J41:J43"/>
    <mergeCell ref="J35:J36"/>
    <mergeCell ref="G38:G39"/>
    <mergeCell ref="H38:H39"/>
    <mergeCell ref="I38:I39"/>
    <mergeCell ref="J38:J39"/>
    <mergeCell ref="A41:A43"/>
    <mergeCell ref="C41:C43"/>
    <mergeCell ref="D41:D43"/>
    <mergeCell ref="E41:E43"/>
    <mergeCell ref="F41:F43"/>
    <mergeCell ref="G57:G58"/>
    <mergeCell ref="H57:H58"/>
    <mergeCell ref="I57:I58"/>
    <mergeCell ref="J57:J58"/>
    <mergeCell ref="A104:J104"/>
    <mergeCell ref="A57:A58"/>
    <mergeCell ref="C57:C58"/>
    <mergeCell ref="D57:D58"/>
    <mergeCell ref="E57:E58"/>
    <mergeCell ref="F57:F58"/>
    <mergeCell ref="A75:J75"/>
    <mergeCell ref="A77:A78"/>
    <mergeCell ref="B77:B78"/>
    <mergeCell ref="C77:C78"/>
    <mergeCell ref="J77:J78"/>
    <mergeCell ref="D77:H77"/>
    <mergeCell ref="C106:C107"/>
    <mergeCell ref="D106:H106"/>
    <mergeCell ref="I106:I107"/>
    <mergeCell ref="J106:J107"/>
    <mergeCell ref="A127:J127"/>
    <mergeCell ref="J129:J130"/>
    <mergeCell ref="A129:A130"/>
    <mergeCell ref="B129:B130"/>
    <mergeCell ref="C129:C130"/>
    <mergeCell ref="D129:H129"/>
    <mergeCell ref="I129:I130"/>
  </mergeCells>
  <conditionalFormatting sqref="J8:J12 J132:J142 J27:J28 J80 J109:J111 J15:J16 J68:J70 J83:J99 J114:J122">
    <cfRule type="expression" priority="77" stopIfTrue="1">
      <formula>I8=0</formula>
    </cfRule>
    <cfRule type="cellIs" dxfId="587" priority="78" stopIfTrue="1" operator="equal">
      <formula>1</formula>
    </cfRule>
    <cfRule type="cellIs" dxfId="586" priority="79" stopIfTrue="1" operator="equal">
      <formula>2</formula>
    </cfRule>
    <cfRule type="cellIs" dxfId="585" priority="80" stopIfTrue="1" operator="equal">
      <formula>3</formula>
    </cfRule>
  </conditionalFormatting>
  <conditionalFormatting sqref="J38 J56:J57 J40:J41">
    <cfRule type="expression" priority="61" stopIfTrue="1">
      <formula>I38=0</formula>
    </cfRule>
    <cfRule type="cellIs" dxfId="584" priority="62" stopIfTrue="1" operator="equal">
      <formula>1</formula>
    </cfRule>
    <cfRule type="cellIs" dxfId="583" priority="63" stopIfTrue="1" operator="equal">
      <formula>2</formula>
    </cfRule>
    <cfRule type="cellIs" dxfId="582" priority="64" stopIfTrue="1" operator="equal">
      <formula>3</formula>
    </cfRule>
  </conditionalFormatting>
  <conditionalFormatting sqref="J13:J14">
    <cfRule type="expression" priority="49" stopIfTrue="1">
      <formula>I13=0</formula>
    </cfRule>
    <cfRule type="cellIs" dxfId="581" priority="50" stopIfTrue="1" operator="equal">
      <formula>1</formula>
    </cfRule>
    <cfRule type="cellIs" dxfId="580" priority="51" stopIfTrue="1" operator="equal">
      <formula>2</formula>
    </cfRule>
    <cfRule type="cellIs" dxfId="579" priority="52" stopIfTrue="1" operator="equal">
      <formula>3</formula>
    </cfRule>
  </conditionalFormatting>
  <conditionalFormatting sqref="J17:J18">
    <cfRule type="expression" priority="37" stopIfTrue="1">
      <formula>I17=0</formula>
    </cfRule>
    <cfRule type="cellIs" dxfId="578" priority="38" stopIfTrue="1" operator="equal">
      <formula>1</formula>
    </cfRule>
    <cfRule type="cellIs" dxfId="577" priority="39" stopIfTrue="1" operator="equal">
      <formula>2</formula>
    </cfRule>
    <cfRule type="cellIs" dxfId="576" priority="40" stopIfTrue="1" operator="equal">
      <formula>3</formula>
    </cfRule>
  </conditionalFormatting>
  <conditionalFormatting sqref="J19:J20">
    <cfRule type="expression" priority="33" stopIfTrue="1">
      <formula>I19=0</formula>
    </cfRule>
    <cfRule type="cellIs" dxfId="575" priority="34" stopIfTrue="1" operator="equal">
      <formula>1</formula>
    </cfRule>
    <cfRule type="cellIs" dxfId="574" priority="35" stopIfTrue="1" operator="equal">
      <formula>2</formula>
    </cfRule>
    <cfRule type="cellIs" dxfId="573" priority="36" stopIfTrue="1" operator="equal">
      <formula>3</formula>
    </cfRule>
  </conditionalFormatting>
  <conditionalFormatting sqref="J21:J22">
    <cfRule type="expression" priority="29" stopIfTrue="1">
      <formula>I21=0</formula>
    </cfRule>
    <cfRule type="cellIs" dxfId="572" priority="30" stopIfTrue="1" operator="equal">
      <formula>1</formula>
    </cfRule>
    <cfRule type="cellIs" dxfId="571" priority="31" stopIfTrue="1" operator="equal">
      <formula>2</formula>
    </cfRule>
    <cfRule type="cellIs" dxfId="570" priority="32" stopIfTrue="1" operator="equal">
      <formula>3</formula>
    </cfRule>
  </conditionalFormatting>
  <conditionalFormatting sqref="J23:J24">
    <cfRule type="expression" priority="25" stopIfTrue="1">
      <formula>I23=0</formula>
    </cfRule>
    <cfRule type="cellIs" dxfId="569" priority="26" stopIfTrue="1" operator="equal">
      <formula>1</formula>
    </cfRule>
    <cfRule type="cellIs" dxfId="568" priority="27" stopIfTrue="1" operator="equal">
      <formula>2</formula>
    </cfRule>
    <cfRule type="cellIs" dxfId="567" priority="28" stopIfTrue="1" operator="equal">
      <formula>3</formula>
    </cfRule>
  </conditionalFormatting>
  <conditionalFormatting sqref="J25:J26">
    <cfRule type="expression" priority="21" stopIfTrue="1">
      <formula>I25=0</formula>
    </cfRule>
    <cfRule type="cellIs" dxfId="566" priority="22" stopIfTrue="1" operator="equal">
      <formula>1</formula>
    </cfRule>
    <cfRule type="cellIs" dxfId="565" priority="23" stopIfTrue="1" operator="equal">
      <formula>2</formula>
    </cfRule>
    <cfRule type="cellIs" dxfId="564" priority="24" stopIfTrue="1" operator="equal">
      <formula>3</formula>
    </cfRule>
  </conditionalFormatting>
  <conditionalFormatting sqref="J44:J45">
    <cfRule type="expression" priority="17" stopIfTrue="1">
      <formula>I44=0</formula>
    </cfRule>
    <cfRule type="cellIs" dxfId="563" priority="18" stopIfTrue="1" operator="equal">
      <formula>1</formula>
    </cfRule>
    <cfRule type="cellIs" dxfId="562" priority="19" stopIfTrue="1" operator="equal">
      <formula>2</formula>
    </cfRule>
    <cfRule type="cellIs" dxfId="561" priority="20" stopIfTrue="1" operator="equal">
      <formula>3</formula>
    </cfRule>
  </conditionalFormatting>
  <conditionalFormatting sqref="J48:J49">
    <cfRule type="expression" priority="13" stopIfTrue="1">
      <formula>I48=0</formula>
    </cfRule>
    <cfRule type="cellIs" dxfId="560" priority="14" stopIfTrue="1" operator="equal">
      <formula>1</formula>
    </cfRule>
    <cfRule type="cellIs" dxfId="559" priority="15" stopIfTrue="1" operator="equal">
      <formula>2</formula>
    </cfRule>
    <cfRule type="cellIs" dxfId="558" priority="16" stopIfTrue="1" operator="equal">
      <formula>3</formula>
    </cfRule>
  </conditionalFormatting>
  <conditionalFormatting sqref="J52:J53">
    <cfRule type="expression" priority="9" stopIfTrue="1">
      <formula>I52=0</formula>
    </cfRule>
    <cfRule type="cellIs" dxfId="557" priority="10" stopIfTrue="1" operator="equal">
      <formula>1</formula>
    </cfRule>
    <cfRule type="cellIs" dxfId="556" priority="11" stopIfTrue="1" operator="equal">
      <formula>2</formula>
    </cfRule>
    <cfRule type="cellIs" dxfId="555" priority="12" stopIfTrue="1" operator="equal">
      <formula>3</formula>
    </cfRule>
  </conditionalFormatting>
  <conditionalFormatting sqref="J81:J82">
    <cfRule type="expression" priority="5" stopIfTrue="1">
      <formula>I81=0</formula>
    </cfRule>
    <cfRule type="cellIs" dxfId="554" priority="6" stopIfTrue="1" operator="equal">
      <formula>1</formula>
    </cfRule>
    <cfRule type="cellIs" dxfId="553" priority="7" stopIfTrue="1" operator="equal">
      <formula>2</formula>
    </cfRule>
    <cfRule type="cellIs" dxfId="552" priority="8" stopIfTrue="1" operator="equal">
      <formula>3</formula>
    </cfRule>
  </conditionalFormatting>
  <conditionalFormatting sqref="J112:J113">
    <cfRule type="expression" priority="1" stopIfTrue="1">
      <formula>I112=0</formula>
    </cfRule>
    <cfRule type="cellIs" dxfId="551" priority="2" stopIfTrue="1" operator="equal">
      <formula>1</formula>
    </cfRule>
    <cfRule type="cellIs" dxfId="550" priority="3" stopIfTrue="1" operator="equal">
      <formula>2</formula>
    </cfRule>
    <cfRule type="cellIs" dxfId="549" priority="4" stopIfTrue="1" operator="equal">
      <formula>3</formula>
    </cfRule>
  </conditionalFormatting>
  <pageMargins left="0.51181102362204722" right="0.51181102362204722" top="0.35433070866141736" bottom="0.35433070866141736" header="0.31496062992125984" footer="0.31496062992125984"/>
  <pageSetup paperSize="9" scale="89" fitToHeight="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4"/>
  <sheetViews>
    <sheetView showGridLines="0" topLeftCell="A396" zoomScaleNormal="100" workbookViewId="0">
      <selection activeCell="K413" sqref="K413"/>
    </sheetView>
  </sheetViews>
  <sheetFormatPr defaultRowHeight="15"/>
  <cols>
    <col min="1" max="1" width="3.5703125" style="3" customWidth="1"/>
    <col min="2" max="2" width="35" style="2" bestFit="1" customWidth="1"/>
    <col min="3" max="3" width="19.140625" style="2" bestFit="1" customWidth="1"/>
    <col min="4" max="8" width="7.140625" style="2" customWidth="1"/>
    <col min="9" max="9" width="7.140625" style="67" customWidth="1"/>
    <col min="10" max="11" width="9.140625" style="67"/>
    <col min="12" max="16384" width="9.140625" style="2"/>
  </cols>
  <sheetData>
    <row r="1" spans="1:12" ht="18.75">
      <c r="A1" s="205" t="s">
        <v>344</v>
      </c>
      <c r="B1" s="205"/>
      <c r="C1" s="205"/>
      <c r="D1" s="205"/>
      <c r="E1" s="205"/>
      <c r="F1" s="205"/>
      <c r="G1" s="205"/>
      <c r="H1" s="205"/>
      <c r="I1" s="205"/>
      <c r="J1" s="205"/>
      <c r="K1" s="66"/>
      <c r="L1" s="1"/>
    </row>
    <row r="2" spans="1:12" ht="7.5" customHeight="1"/>
    <row r="3" spans="1:12">
      <c r="A3" s="191" t="s">
        <v>102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2" ht="7.5" customHeight="1" thickBot="1"/>
    <row r="5" spans="1:12">
      <c r="A5" s="192"/>
      <c r="B5" s="194" t="s">
        <v>0</v>
      </c>
      <c r="C5" s="232" t="s">
        <v>1</v>
      </c>
      <c r="D5" s="246" t="s">
        <v>2</v>
      </c>
      <c r="E5" s="247"/>
      <c r="F5" s="247"/>
      <c r="G5" s="247"/>
      <c r="H5" s="248"/>
      <c r="I5" s="249" t="s">
        <v>3</v>
      </c>
      <c r="J5" s="232" t="s">
        <v>4</v>
      </c>
    </row>
    <row r="6" spans="1:12" ht="15.75" thickBot="1">
      <c r="A6" s="193"/>
      <c r="B6" s="195"/>
      <c r="C6" s="212"/>
      <c r="D6" s="4">
        <v>1</v>
      </c>
      <c r="E6" s="5">
        <v>2</v>
      </c>
      <c r="F6" s="5">
        <v>3</v>
      </c>
      <c r="G6" s="5">
        <v>4</v>
      </c>
      <c r="H6" s="6">
        <v>5</v>
      </c>
      <c r="I6" s="250"/>
      <c r="J6" s="212"/>
    </row>
    <row r="7" spans="1:12" ht="7.5" customHeight="1" thickBot="1"/>
    <row r="8" spans="1:12" s="177" customFormat="1" ht="20.25">
      <c r="A8" s="178" t="s">
        <v>5</v>
      </c>
      <c r="B8" s="179" t="s">
        <v>243</v>
      </c>
      <c r="C8" s="180" t="s">
        <v>27</v>
      </c>
      <c r="D8" s="181"/>
      <c r="E8" s="182"/>
      <c r="F8" s="182"/>
      <c r="G8" s="182"/>
      <c r="H8" s="183"/>
      <c r="I8" s="184">
        <f>SUM(D8:H8)</f>
        <v>0</v>
      </c>
      <c r="J8" s="185">
        <f>RANK(I8,$I$8:$I$40)</f>
        <v>16</v>
      </c>
      <c r="K8" s="176"/>
    </row>
    <row r="9" spans="1:12" ht="7.5" customHeight="1">
      <c r="A9" s="70"/>
      <c r="B9" s="93"/>
      <c r="C9" s="94"/>
      <c r="D9" s="17"/>
      <c r="E9" s="18"/>
      <c r="F9" s="18"/>
      <c r="G9" s="18"/>
      <c r="H9" s="19"/>
      <c r="I9" s="17"/>
      <c r="J9" s="19"/>
    </row>
    <row r="10" spans="1:12" ht="20.25">
      <c r="A10" s="22" t="s">
        <v>7</v>
      </c>
      <c r="B10" s="23" t="s">
        <v>244</v>
      </c>
      <c r="C10" s="24" t="s">
        <v>197</v>
      </c>
      <c r="D10" s="25">
        <v>26</v>
      </c>
      <c r="E10" s="26">
        <v>0</v>
      </c>
      <c r="F10" s="26">
        <v>23.3</v>
      </c>
      <c r="G10" s="26">
        <f>7.8+7.5+8</f>
        <v>23.3</v>
      </c>
      <c r="H10" s="27">
        <v>22.9</v>
      </c>
      <c r="I10" s="72">
        <f>SUM(D10:H10)</f>
        <v>95.5</v>
      </c>
      <c r="J10" s="73">
        <f>RANK(I10,$I$8:$I$40)</f>
        <v>9</v>
      </c>
    </row>
    <row r="11" spans="1:12" ht="7.5" customHeight="1">
      <c r="A11" s="70"/>
      <c r="B11" s="93"/>
      <c r="C11" s="94"/>
      <c r="D11" s="17"/>
      <c r="E11" s="18"/>
      <c r="F11" s="18"/>
      <c r="G11" s="18"/>
      <c r="H11" s="19"/>
      <c r="I11" s="17"/>
      <c r="J11" s="19"/>
    </row>
    <row r="12" spans="1:12" ht="20.25">
      <c r="A12" s="22" t="s">
        <v>8</v>
      </c>
      <c r="B12" s="23" t="s">
        <v>245</v>
      </c>
      <c r="C12" s="24" t="s">
        <v>209</v>
      </c>
      <c r="D12" s="25">
        <v>23.5</v>
      </c>
      <c r="E12" s="26">
        <v>-0.1</v>
      </c>
      <c r="F12" s="26">
        <v>23.3</v>
      </c>
      <c r="G12" s="26">
        <f>7.5+8+7.8</f>
        <v>23.3</v>
      </c>
      <c r="H12" s="27">
        <v>23.2</v>
      </c>
      <c r="I12" s="72">
        <f>SUM(D12:H12)</f>
        <v>93.2</v>
      </c>
      <c r="J12" s="73">
        <f>RANK(I12,$I$8:$I$40)</f>
        <v>11</v>
      </c>
    </row>
    <row r="13" spans="1:12" ht="7.5" customHeight="1">
      <c r="A13" s="70"/>
      <c r="B13" s="93"/>
      <c r="C13" s="94"/>
      <c r="D13" s="17"/>
      <c r="E13" s="18"/>
      <c r="F13" s="18"/>
      <c r="G13" s="18"/>
      <c r="H13" s="19"/>
      <c r="I13" s="17"/>
      <c r="J13" s="19"/>
    </row>
    <row r="14" spans="1:12" ht="20.25">
      <c r="A14" s="22" t="s">
        <v>10</v>
      </c>
      <c r="B14" s="23" t="s">
        <v>246</v>
      </c>
      <c r="C14" s="24" t="s">
        <v>239</v>
      </c>
      <c r="D14" s="25">
        <v>25</v>
      </c>
      <c r="E14" s="26">
        <v>-0.2</v>
      </c>
      <c r="F14" s="26">
        <v>24.7</v>
      </c>
      <c r="G14" s="26">
        <f>8.3+8.4+8.1</f>
        <v>24.800000000000004</v>
      </c>
      <c r="H14" s="27">
        <v>23.9</v>
      </c>
      <c r="I14" s="72">
        <f>SUM(D14:H14)</f>
        <v>98.200000000000017</v>
      </c>
      <c r="J14" s="73">
        <f>RANK(I14,$I$8:$I$40)</f>
        <v>5</v>
      </c>
    </row>
    <row r="15" spans="1:12" ht="7.5" customHeight="1">
      <c r="A15" s="70"/>
      <c r="B15" s="93"/>
      <c r="C15" s="94"/>
      <c r="D15" s="17"/>
      <c r="E15" s="18"/>
      <c r="F15" s="18"/>
      <c r="G15" s="18"/>
      <c r="H15" s="19"/>
      <c r="I15" s="17"/>
      <c r="J15" s="19"/>
    </row>
    <row r="16" spans="1:12" ht="20.25">
      <c r="A16" s="22" t="s">
        <v>11</v>
      </c>
      <c r="B16" s="23" t="s">
        <v>247</v>
      </c>
      <c r="C16" s="24" t="s">
        <v>200</v>
      </c>
      <c r="D16" s="25">
        <v>26.8</v>
      </c>
      <c r="E16" s="26">
        <v>0</v>
      </c>
      <c r="F16" s="26">
        <v>23.1</v>
      </c>
      <c r="G16" s="26">
        <f>7.6+7.7+8.4</f>
        <v>23.700000000000003</v>
      </c>
      <c r="H16" s="27">
        <v>23.3</v>
      </c>
      <c r="I16" s="72">
        <f>SUM(D16:H16)</f>
        <v>96.9</v>
      </c>
      <c r="J16" s="73">
        <f>RANK(I16,$I$8:$I$40)</f>
        <v>7</v>
      </c>
    </row>
    <row r="17" spans="1:11" ht="7.5" customHeight="1">
      <c r="A17" s="70"/>
      <c r="B17" s="93"/>
      <c r="C17" s="94"/>
      <c r="D17" s="17"/>
      <c r="E17" s="18"/>
      <c r="F17" s="18"/>
      <c r="G17" s="18"/>
      <c r="H17" s="19"/>
      <c r="I17" s="17"/>
      <c r="J17" s="19"/>
    </row>
    <row r="18" spans="1:11" ht="20.25">
      <c r="A18" s="22" t="s">
        <v>12</v>
      </c>
      <c r="B18" s="23" t="s">
        <v>248</v>
      </c>
      <c r="C18" s="24" t="s">
        <v>17</v>
      </c>
      <c r="D18" s="25">
        <f>7.8+8+7.2</f>
        <v>23</v>
      </c>
      <c r="E18" s="26">
        <v>-0.05</v>
      </c>
      <c r="F18" s="26">
        <f>7.5+7.2+7.6</f>
        <v>22.299999999999997</v>
      </c>
      <c r="G18" s="26">
        <v>22.3</v>
      </c>
      <c r="H18" s="27">
        <v>21.7</v>
      </c>
      <c r="I18" s="72">
        <f>SUM(D18:H18)</f>
        <v>89.25</v>
      </c>
      <c r="J18" s="73">
        <f>RANK(I18,$I$8:$I$40)</f>
        <v>14</v>
      </c>
    </row>
    <row r="19" spans="1:11" ht="7.5" customHeight="1">
      <c r="A19" s="58"/>
      <c r="B19" s="95"/>
      <c r="C19" s="96"/>
      <c r="D19" s="61"/>
      <c r="E19" s="62"/>
      <c r="F19" s="62"/>
      <c r="G19" s="62"/>
      <c r="H19" s="63"/>
      <c r="I19" s="17"/>
      <c r="J19" s="19"/>
    </row>
    <row r="20" spans="1:11" ht="20.25">
      <c r="A20" s="22" t="s">
        <v>13</v>
      </c>
      <c r="B20" s="23" t="s">
        <v>249</v>
      </c>
      <c r="C20" s="24" t="s">
        <v>9</v>
      </c>
      <c r="D20" s="25">
        <f>8.2+8.6+8</f>
        <v>24.799999999999997</v>
      </c>
      <c r="E20" s="26">
        <v>-0.05</v>
      </c>
      <c r="F20" s="26">
        <f>7.5+7.3+7.7</f>
        <v>22.5</v>
      </c>
      <c r="G20" s="26">
        <v>25.5</v>
      </c>
      <c r="H20" s="27">
        <v>24.7</v>
      </c>
      <c r="I20" s="72">
        <f>SUM(D20:H20)</f>
        <v>97.45</v>
      </c>
      <c r="J20" s="73">
        <f>RANK(I20,$I$8:$I$40)</f>
        <v>6</v>
      </c>
    </row>
    <row r="21" spans="1:11" ht="7.5" customHeight="1">
      <c r="A21" s="58"/>
      <c r="B21" s="95"/>
      <c r="C21" s="96"/>
      <c r="D21" s="61"/>
      <c r="E21" s="62"/>
      <c r="F21" s="62"/>
      <c r="G21" s="62"/>
      <c r="H21" s="63"/>
      <c r="I21" s="17"/>
      <c r="J21" s="19"/>
    </row>
    <row r="22" spans="1:11" ht="20.25">
      <c r="A22" s="22" t="s">
        <v>14</v>
      </c>
      <c r="B22" s="23" t="s">
        <v>250</v>
      </c>
      <c r="C22" s="24" t="s">
        <v>197</v>
      </c>
      <c r="D22" s="25">
        <f>8.2+8.4+7.6</f>
        <v>24.200000000000003</v>
      </c>
      <c r="E22" s="26">
        <v>-0.05</v>
      </c>
      <c r="F22" s="26">
        <f>8.5+8.6+8.5</f>
        <v>25.6</v>
      </c>
      <c r="G22" s="26">
        <v>22.7</v>
      </c>
      <c r="H22" s="27">
        <v>22.8</v>
      </c>
      <c r="I22" s="72">
        <f>SUM(D22:H22)</f>
        <v>95.25</v>
      </c>
      <c r="J22" s="73">
        <f>RANK(I22,$I$8:$I$40)</f>
        <v>10</v>
      </c>
    </row>
    <row r="23" spans="1:11" ht="7.5" customHeight="1">
      <c r="A23" s="58"/>
      <c r="B23" s="95"/>
      <c r="C23" s="96"/>
      <c r="D23" s="61"/>
      <c r="E23" s="62"/>
      <c r="F23" s="62"/>
      <c r="G23" s="62"/>
      <c r="H23" s="63"/>
      <c r="I23" s="17"/>
      <c r="J23" s="19"/>
    </row>
    <row r="24" spans="1:11" s="177" customFormat="1" ht="20.25">
      <c r="A24" s="168" t="s">
        <v>24</v>
      </c>
      <c r="B24" s="169" t="s">
        <v>252</v>
      </c>
      <c r="C24" s="170" t="s">
        <v>27</v>
      </c>
      <c r="D24" s="171"/>
      <c r="E24" s="172"/>
      <c r="F24" s="172"/>
      <c r="G24" s="172"/>
      <c r="H24" s="173"/>
      <c r="I24" s="174">
        <f>SUM(D24:H24)</f>
        <v>0</v>
      </c>
      <c r="J24" s="175">
        <f>RANK(I24,$I$8:$I$40)</f>
        <v>16</v>
      </c>
      <c r="K24" s="176"/>
    </row>
    <row r="25" spans="1:11" ht="7.5" customHeight="1">
      <c r="A25" s="70"/>
      <c r="B25" s="93"/>
      <c r="C25" s="94"/>
      <c r="D25" s="17"/>
      <c r="E25" s="18"/>
      <c r="F25" s="18"/>
      <c r="G25" s="18"/>
      <c r="H25" s="19"/>
      <c r="I25" s="17"/>
      <c r="J25" s="19"/>
    </row>
    <row r="26" spans="1:11" ht="20.25">
      <c r="A26" s="22" t="s">
        <v>26</v>
      </c>
      <c r="B26" s="23" t="s">
        <v>253</v>
      </c>
      <c r="C26" s="24" t="s">
        <v>9</v>
      </c>
      <c r="D26" s="25">
        <f>8.6+8.5+8</f>
        <v>25.1</v>
      </c>
      <c r="E26" s="26">
        <v>0</v>
      </c>
      <c r="F26" s="26">
        <v>26.2</v>
      </c>
      <c r="G26" s="26">
        <v>25.9</v>
      </c>
      <c r="H26" s="27">
        <v>25</v>
      </c>
      <c r="I26" s="72">
        <f>SUM(D26:H26)</f>
        <v>102.19999999999999</v>
      </c>
      <c r="J26" s="73">
        <f>RANK(I26,$I$8:$I$40)</f>
        <v>3</v>
      </c>
      <c r="K26" s="67" t="s">
        <v>399</v>
      </c>
    </row>
    <row r="27" spans="1:11" ht="7.5" customHeight="1">
      <c r="A27" s="58"/>
      <c r="B27" s="95"/>
      <c r="C27" s="96"/>
      <c r="D27" s="61"/>
      <c r="E27" s="62"/>
      <c r="F27" s="62"/>
      <c r="G27" s="62"/>
      <c r="H27" s="63"/>
      <c r="I27" s="17"/>
      <c r="J27" s="19"/>
    </row>
    <row r="28" spans="1:11" ht="20.25">
      <c r="A28" s="22" t="s">
        <v>33</v>
      </c>
      <c r="B28" s="23" t="s">
        <v>254</v>
      </c>
      <c r="C28" s="24" t="s">
        <v>239</v>
      </c>
      <c r="D28" s="25">
        <f>8.4+8.7+7.8</f>
        <v>24.900000000000002</v>
      </c>
      <c r="E28" s="26">
        <v>-0.05</v>
      </c>
      <c r="F28" s="26">
        <v>22.9</v>
      </c>
      <c r="G28" s="26">
        <v>22.9</v>
      </c>
      <c r="H28" s="27">
        <v>22.3</v>
      </c>
      <c r="I28" s="72">
        <f>SUM(D28:H28)</f>
        <v>92.95</v>
      </c>
      <c r="J28" s="73">
        <f>RANK(I28,$I$8:$I$40)</f>
        <v>12</v>
      </c>
    </row>
    <row r="29" spans="1:11" ht="7.5" customHeight="1">
      <c r="A29" s="58"/>
      <c r="B29" s="95"/>
      <c r="C29" s="96"/>
      <c r="D29" s="61"/>
      <c r="E29" s="62"/>
      <c r="F29" s="62"/>
      <c r="G29" s="62"/>
      <c r="H29" s="63"/>
      <c r="I29" s="17"/>
      <c r="J29" s="19"/>
    </row>
    <row r="30" spans="1:11" ht="20.25">
      <c r="A30" s="22" t="s">
        <v>34</v>
      </c>
      <c r="B30" s="23" t="s">
        <v>255</v>
      </c>
      <c r="C30" s="24" t="s">
        <v>197</v>
      </c>
      <c r="D30" s="25">
        <f>8.7+8.7+8.9</f>
        <v>26.299999999999997</v>
      </c>
      <c r="E30" s="26">
        <v>-0.45</v>
      </c>
      <c r="F30" s="26">
        <v>23.9</v>
      </c>
      <c r="G30" s="26">
        <v>23.5</v>
      </c>
      <c r="H30" s="27">
        <v>23.2</v>
      </c>
      <c r="I30" s="72">
        <f>SUM(D30:H30)</f>
        <v>96.45</v>
      </c>
      <c r="J30" s="73">
        <f>RANK(I30,$I$8:$I$40)</f>
        <v>8</v>
      </c>
    </row>
    <row r="31" spans="1:11" ht="7.5" customHeight="1">
      <c r="A31" s="70"/>
      <c r="B31" s="93"/>
      <c r="C31" s="94"/>
      <c r="D31" s="17"/>
      <c r="E31" s="18"/>
      <c r="F31" s="18"/>
      <c r="G31" s="18"/>
      <c r="H31" s="19"/>
      <c r="I31" s="17"/>
      <c r="J31" s="19"/>
    </row>
    <row r="32" spans="1:11" ht="20.25">
      <c r="A32" s="22" t="s">
        <v>36</v>
      </c>
      <c r="B32" s="23" t="s">
        <v>19</v>
      </c>
      <c r="C32" s="24" t="s">
        <v>9</v>
      </c>
      <c r="D32" s="25">
        <f>8.7+8.7+9</f>
        <v>26.4</v>
      </c>
      <c r="E32" s="26">
        <v>0</v>
      </c>
      <c r="F32" s="26">
        <v>25.4</v>
      </c>
      <c r="G32" s="26">
        <v>26.1</v>
      </c>
      <c r="H32" s="27">
        <v>25.9</v>
      </c>
      <c r="I32" s="72">
        <f>SUM(D32:H32)</f>
        <v>103.80000000000001</v>
      </c>
      <c r="J32" s="73">
        <f>RANK(I32,$I$8:$I$40)</f>
        <v>2</v>
      </c>
      <c r="K32" s="67" t="s">
        <v>399</v>
      </c>
    </row>
    <row r="33" spans="1:11" ht="7.5" customHeight="1">
      <c r="A33" s="58"/>
      <c r="B33" s="95"/>
      <c r="C33" s="96"/>
      <c r="D33" s="61"/>
      <c r="E33" s="62"/>
      <c r="F33" s="62"/>
      <c r="G33" s="62"/>
      <c r="H33" s="63"/>
      <c r="I33" s="17"/>
      <c r="J33" s="19"/>
    </row>
    <row r="34" spans="1:11" ht="20.25">
      <c r="A34" s="22" t="s">
        <v>37</v>
      </c>
      <c r="B34" s="23" t="s">
        <v>256</v>
      </c>
      <c r="C34" s="24" t="s">
        <v>208</v>
      </c>
      <c r="D34" s="25">
        <f>7.8+8+8</f>
        <v>23.8</v>
      </c>
      <c r="E34" s="26">
        <v>-0.1</v>
      </c>
      <c r="F34" s="26">
        <v>23.2</v>
      </c>
      <c r="G34" s="26">
        <v>23.3</v>
      </c>
      <c r="H34" s="27">
        <v>22.2</v>
      </c>
      <c r="I34" s="72">
        <f>SUM(D34:H34)</f>
        <v>92.4</v>
      </c>
      <c r="J34" s="73">
        <f>RANK(I34,$I$8:$I$40)</f>
        <v>13</v>
      </c>
    </row>
    <row r="35" spans="1:11" ht="7.5" customHeight="1">
      <c r="A35" s="58"/>
      <c r="B35" s="95"/>
      <c r="C35" s="96"/>
      <c r="D35" s="61"/>
      <c r="E35" s="62"/>
      <c r="F35" s="62"/>
      <c r="G35" s="62"/>
      <c r="H35" s="63"/>
      <c r="I35" s="17"/>
      <c r="J35" s="19"/>
    </row>
    <row r="36" spans="1:11" ht="20.25">
      <c r="A36" s="22" t="s">
        <v>39</v>
      </c>
      <c r="B36" s="23" t="s">
        <v>257</v>
      </c>
      <c r="C36" s="24" t="s">
        <v>202</v>
      </c>
      <c r="D36" s="25">
        <v>23.4</v>
      </c>
      <c r="E36" s="26">
        <v>-0.15</v>
      </c>
      <c r="F36" s="26">
        <v>22.1</v>
      </c>
      <c r="G36" s="26">
        <v>22</v>
      </c>
      <c r="H36" s="27">
        <v>21.9</v>
      </c>
      <c r="I36" s="72">
        <f>SUM(D36:H36)</f>
        <v>89.25</v>
      </c>
      <c r="J36" s="73">
        <f>RANK(I36,$I$8:$I$40)</f>
        <v>14</v>
      </c>
    </row>
    <row r="37" spans="1:11" ht="7.5" customHeight="1">
      <c r="A37" s="58"/>
      <c r="B37" s="95"/>
      <c r="C37" s="96"/>
      <c r="D37" s="61"/>
      <c r="E37" s="62"/>
      <c r="F37" s="62"/>
      <c r="G37" s="62"/>
      <c r="H37" s="63"/>
      <c r="I37" s="17"/>
      <c r="J37" s="19"/>
    </row>
    <row r="38" spans="1:11" ht="20.25">
      <c r="A38" s="22" t="s">
        <v>40</v>
      </c>
      <c r="B38" s="23" t="s">
        <v>18</v>
      </c>
      <c r="C38" s="24" t="s">
        <v>9</v>
      </c>
      <c r="D38" s="25">
        <v>26.45</v>
      </c>
      <c r="E38" s="26">
        <v>0</v>
      </c>
      <c r="F38" s="26">
        <v>27.8</v>
      </c>
      <c r="G38" s="26">
        <v>26.4</v>
      </c>
      <c r="H38" s="27">
        <v>25.4</v>
      </c>
      <c r="I38" s="72">
        <f>SUM(D38:H38)</f>
        <v>106.05000000000001</v>
      </c>
      <c r="J38" s="73">
        <f>RANK(I38,$I$8:$I$40)</f>
        <v>1</v>
      </c>
      <c r="K38" s="67" t="s">
        <v>399</v>
      </c>
    </row>
    <row r="39" spans="1:11" ht="7.5" customHeight="1">
      <c r="A39" s="58"/>
      <c r="B39" s="95"/>
      <c r="C39" s="96"/>
      <c r="D39" s="61"/>
      <c r="E39" s="62"/>
      <c r="F39" s="62"/>
      <c r="G39" s="62"/>
      <c r="H39" s="63"/>
      <c r="I39" s="17"/>
      <c r="J39" s="19"/>
    </row>
    <row r="40" spans="1:11" ht="21" thickBot="1">
      <c r="A40" s="32" t="s">
        <v>41</v>
      </c>
      <c r="B40" s="33" t="s">
        <v>258</v>
      </c>
      <c r="C40" s="34" t="s">
        <v>197</v>
      </c>
      <c r="D40" s="35">
        <v>25.8</v>
      </c>
      <c r="E40" s="36">
        <v>0</v>
      </c>
      <c r="F40" s="36">
        <v>25.2</v>
      </c>
      <c r="G40" s="36">
        <v>24.9</v>
      </c>
      <c r="H40" s="37">
        <v>24</v>
      </c>
      <c r="I40" s="4">
        <f>SUM(D40:H40)</f>
        <v>99.9</v>
      </c>
      <c r="J40" s="74">
        <f>RANK(I40,$I$8:$I$40)</f>
        <v>4</v>
      </c>
    </row>
    <row r="41" spans="1:11" ht="7.5" customHeight="1">
      <c r="I41" s="97"/>
      <c r="J41" s="97"/>
      <c r="K41" s="97"/>
    </row>
    <row r="42" spans="1:11" ht="7.5" customHeight="1">
      <c r="I42" s="97"/>
      <c r="J42" s="97"/>
      <c r="K42" s="97"/>
    </row>
    <row r="43" spans="1:11" ht="7.5" customHeight="1"/>
    <row r="44" spans="1:11" ht="7.5" customHeight="1"/>
    <row r="45" spans="1:11" ht="7.5" customHeight="1"/>
    <row r="46" spans="1:11">
      <c r="A46" s="191" t="s">
        <v>107</v>
      </c>
      <c r="B46" s="191"/>
      <c r="C46" s="191"/>
      <c r="D46" s="191"/>
      <c r="E46" s="191"/>
      <c r="F46" s="191"/>
      <c r="G46" s="191"/>
      <c r="H46" s="191"/>
      <c r="I46" s="191"/>
      <c r="J46" s="191"/>
    </row>
    <row r="47" spans="1:11" ht="7.5" customHeight="1" thickBot="1"/>
    <row r="48" spans="1:11">
      <c r="A48" s="192"/>
      <c r="B48" s="194" t="s">
        <v>0</v>
      </c>
      <c r="C48" s="232" t="s">
        <v>1</v>
      </c>
      <c r="D48" s="246" t="s">
        <v>2</v>
      </c>
      <c r="E48" s="247"/>
      <c r="F48" s="247"/>
      <c r="G48" s="247"/>
      <c r="H48" s="248"/>
      <c r="I48" s="249" t="s">
        <v>3</v>
      </c>
      <c r="J48" s="232" t="s">
        <v>4</v>
      </c>
    </row>
    <row r="49" spans="1:10" ht="15.75" thickBot="1">
      <c r="A49" s="193"/>
      <c r="B49" s="195"/>
      <c r="C49" s="212"/>
      <c r="D49" s="4">
        <v>1</v>
      </c>
      <c r="E49" s="5">
        <v>2</v>
      </c>
      <c r="F49" s="5">
        <v>3</v>
      </c>
      <c r="G49" s="5">
        <v>4</v>
      </c>
      <c r="H49" s="6">
        <v>5</v>
      </c>
      <c r="I49" s="250"/>
      <c r="J49" s="212"/>
    </row>
    <row r="50" spans="1:10" ht="7.5" customHeight="1" thickBot="1"/>
    <row r="51" spans="1:10" ht="20.25">
      <c r="A51" s="57" t="s">
        <v>5</v>
      </c>
      <c r="B51" s="8" t="s">
        <v>109</v>
      </c>
      <c r="C51" s="9" t="s">
        <v>17</v>
      </c>
      <c r="D51" s="10">
        <v>24.6</v>
      </c>
      <c r="E51" s="11">
        <v>-0.05</v>
      </c>
      <c r="F51" s="11">
        <v>25.5</v>
      </c>
      <c r="G51" s="11">
        <v>25.5</v>
      </c>
      <c r="H51" s="12">
        <v>25.5</v>
      </c>
      <c r="I51" s="68">
        <f>SUM(D51:H51)</f>
        <v>101.05</v>
      </c>
      <c r="J51" s="69">
        <f>RANK(I51,$I$51:$I$89)</f>
        <v>9</v>
      </c>
    </row>
    <row r="52" spans="1:10" ht="7.5" customHeight="1">
      <c r="A52" s="70"/>
      <c r="B52" s="93"/>
      <c r="C52" s="94"/>
      <c r="D52" s="17"/>
      <c r="E52" s="18"/>
      <c r="F52" s="18"/>
      <c r="G52" s="18"/>
      <c r="H52" s="19"/>
      <c r="I52" s="17"/>
      <c r="J52" s="19"/>
    </row>
    <row r="53" spans="1:10" ht="20.25">
      <c r="A53" s="22" t="s">
        <v>7</v>
      </c>
      <c r="B53" s="23" t="s">
        <v>259</v>
      </c>
      <c r="C53" s="24" t="s">
        <v>202</v>
      </c>
      <c r="D53" s="25">
        <v>24</v>
      </c>
      <c r="E53" s="26">
        <v>-1.25</v>
      </c>
      <c r="F53" s="26">
        <v>24.2</v>
      </c>
      <c r="G53" s="26">
        <v>22.3</v>
      </c>
      <c r="H53" s="27">
        <v>22.6</v>
      </c>
      <c r="I53" s="72">
        <f>SUM(D53:H53)</f>
        <v>91.85</v>
      </c>
      <c r="J53" s="73">
        <f>RANK(I53,$I$51:$I$89)</f>
        <v>18</v>
      </c>
    </row>
    <row r="54" spans="1:10" ht="7.5" customHeight="1">
      <c r="A54" s="70"/>
      <c r="B54" s="93"/>
      <c r="C54" s="94"/>
      <c r="D54" s="17"/>
      <c r="E54" s="18"/>
      <c r="F54" s="18"/>
      <c r="G54" s="18"/>
      <c r="H54" s="19"/>
      <c r="I54" s="17"/>
      <c r="J54" s="19"/>
    </row>
    <row r="55" spans="1:10" ht="20.25">
      <c r="A55" s="22" t="s">
        <v>8</v>
      </c>
      <c r="B55" s="23" t="s">
        <v>127</v>
      </c>
      <c r="C55" s="24" t="s">
        <v>232</v>
      </c>
      <c r="D55" s="25">
        <v>25.7</v>
      </c>
      <c r="E55" s="26">
        <v>-0.9</v>
      </c>
      <c r="F55" s="26">
        <v>25.9</v>
      </c>
      <c r="G55" s="26">
        <v>23.8</v>
      </c>
      <c r="H55" s="27">
        <v>23.3</v>
      </c>
      <c r="I55" s="72">
        <f>SUM(D55:H55)</f>
        <v>97.8</v>
      </c>
      <c r="J55" s="73">
        <f>RANK(I55,$I$51:$I$89)</f>
        <v>13</v>
      </c>
    </row>
    <row r="56" spans="1:10" ht="7.5" customHeight="1">
      <c r="A56" s="70"/>
      <c r="B56" s="93"/>
      <c r="C56" s="94"/>
      <c r="D56" s="17"/>
      <c r="E56" s="18"/>
      <c r="F56" s="18"/>
      <c r="G56" s="18"/>
      <c r="H56" s="19"/>
      <c r="I56" s="17"/>
      <c r="J56" s="19"/>
    </row>
    <row r="57" spans="1:10" ht="20.25">
      <c r="A57" s="22" t="s">
        <v>10</v>
      </c>
      <c r="B57" s="23" t="s">
        <v>260</v>
      </c>
      <c r="C57" s="24" t="s">
        <v>197</v>
      </c>
      <c r="D57" s="25">
        <v>27</v>
      </c>
      <c r="E57" s="26">
        <v>0</v>
      </c>
      <c r="F57" s="26">
        <v>25.7</v>
      </c>
      <c r="G57" s="26">
        <v>25.1</v>
      </c>
      <c r="H57" s="27">
        <v>25.3</v>
      </c>
      <c r="I57" s="72">
        <f>SUM(D57:H57)</f>
        <v>103.10000000000001</v>
      </c>
      <c r="J57" s="73">
        <f>RANK(I57,$I$51:$I$89)</f>
        <v>6</v>
      </c>
    </row>
    <row r="58" spans="1:10" ht="7.5" customHeight="1">
      <c r="A58" s="70"/>
      <c r="B58" s="93"/>
      <c r="C58" s="94"/>
      <c r="D58" s="17"/>
      <c r="E58" s="18"/>
      <c r="F58" s="18"/>
      <c r="G58" s="18"/>
      <c r="H58" s="19"/>
      <c r="I58" s="17"/>
      <c r="J58" s="19"/>
    </row>
    <row r="59" spans="1:10" ht="20.25">
      <c r="A59" s="22" t="s">
        <v>11</v>
      </c>
      <c r="B59" s="23" t="s">
        <v>15</v>
      </c>
      <c r="C59" s="24" t="s">
        <v>16</v>
      </c>
      <c r="D59" s="25">
        <v>0</v>
      </c>
      <c r="E59" s="26">
        <v>0</v>
      </c>
      <c r="F59" s="26">
        <v>0</v>
      </c>
      <c r="G59" s="26">
        <v>0</v>
      </c>
      <c r="H59" s="27">
        <v>0</v>
      </c>
      <c r="I59" s="72">
        <f>SUM(D59:H59)</f>
        <v>0</v>
      </c>
      <c r="J59" s="73">
        <f>RANK(I59,$I$51:$I$89)</f>
        <v>19</v>
      </c>
    </row>
    <row r="60" spans="1:10" ht="7.5" customHeight="1">
      <c r="A60" s="70"/>
      <c r="B60" s="93"/>
      <c r="C60" s="94"/>
      <c r="D60" s="17"/>
      <c r="E60" s="18"/>
      <c r="F60" s="18"/>
      <c r="G60" s="18"/>
      <c r="H60" s="19"/>
      <c r="I60" s="17"/>
      <c r="J60" s="19"/>
    </row>
    <row r="61" spans="1:10" ht="20.25">
      <c r="A61" s="22" t="s">
        <v>12</v>
      </c>
      <c r="B61" s="23" t="s">
        <v>261</v>
      </c>
      <c r="C61" s="24" t="s">
        <v>193</v>
      </c>
      <c r="D61" s="25">
        <v>25.8</v>
      </c>
      <c r="E61" s="26">
        <v>-0.65</v>
      </c>
      <c r="F61" s="26">
        <v>21.9</v>
      </c>
      <c r="G61" s="26">
        <v>22.2</v>
      </c>
      <c r="H61" s="27">
        <v>22.7</v>
      </c>
      <c r="I61" s="72">
        <f>SUM(D61:H61)</f>
        <v>91.95</v>
      </c>
      <c r="J61" s="73">
        <f>RANK(I61,$I$51:$I$89)</f>
        <v>17</v>
      </c>
    </row>
    <row r="62" spans="1:10" ht="7.5" customHeight="1">
      <c r="A62" s="58"/>
      <c r="B62" s="95"/>
      <c r="C62" s="96"/>
      <c r="D62" s="61"/>
      <c r="E62" s="62"/>
      <c r="F62" s="62"/>
      <c r="G62" s="62"/>
      <c r="H62" s="63"/>
      <c r="I62" s="17"/>
      <c r="J62" s="19"/>
    </row>
    <row r="63" spans="1:10" ht="20.25">
      <c r="A63" s="22" t="s">
        <v>13</v>
      </c>
      <c r="B63" s="23" t="s">
        <v>262</v>
      </c>
      <c r="C63" s="24" t="s">
        <v>94</v>
      </c>
      <c r="D63" s="25">
        <v>24.25</v>
      </c>
      <c r="E63" s="26">
        <v>-0.45</v>
      </c>
      <c r="F63" s="26">
        <v>24.5</v>
      </c>
      <c r="G63" s="26">
        <v>24.4</v>
      </c>
      <c r="H63" s="27">
        <v>23.7</v>
      </c>
      <c r="I63" s="72">
        <f>SUM(D63:H63)</f>
        <v>96.399999999999991</v>
      </c>
      <c r="J63" s="73">
        <f>RANK(I63,$I$51:$I$89)</f>
        <v>15</v>
      </c>
    </row>
    <row r="64" spans="1:10" ht="7.5" customHeight="1">
      <c r="A64" s="58"/>
      <c r="B64" s="95"/>
      <c r="C64" s="96"/>
      <c r="D64" s="61"/>
      <c r="E64" s="62"/>
      <c r="F64" s="62"/>
      <c r="G64" s="62"/>
      <c r="H64" s="63"/>
      <c r="I64" s="17"/>
      <c r="J64" s="19"/>
    </row>
    <row r="65" spans="1:11" ht="20.25">
      <c r="A65" s="22" t="s">
        <v>14</v>
      </c>
      <c r="B65" s="23" t="s">
        <v>263</v>
      </c>
      <c r="C65" s="24" t="s">
        <v>200</v>
      </c>
      <c r="D65" s="25">
        <v>26.4</v>
      </c>
      <c r="E65" s="26">
        <v>-0.5</v>
      </c>
      <c r="F65" s="26">
        <v>24.3</v>
      </c>
      <c r="G65" s="26">
        <v>24.3</v>
      </c>
      <c r="H65" s="27">
        <v>23.9</v>
      </c>
      <c r="I65" s="72">
        <f>SUM(D65:H65)</f>
        <v>98.4</v>
      </c>
      <c r="J65" s="73">
        <f>RANK(I65,$I$51:$I$89)</f>
        <v>12</v>
      </c>
    </row>
    <row r="66" spans="1:11" ht="7.5" customHeight="1">
      <c r="A66" s="58"/>
      <c r="B66" s="95"/>
      <c r="C66" s="96"/>
      <c r="D66" s="61"/>
      <c r="E66" s="62"/>
      <c r="F66" s="62"/>
      <c r="G66" s="62"/>
      <c r="H66" s="63"/>
      <c r="I66" s="17"/>
      <c r="J66" s="19"/>
    </row>
    <row r="67" spans="1:11" ht="20.25">
      <c r="A67" s="22" t="s">
        <v>24</v>
      </c>
      <c r="B67" s="23" t="s">
        <v>108</v>
      </c>
      <c r="C67" s="24" t="s">
        <v>232</v>
      </c>
      <c r="D67" s="25">
        <v>26.65</v>
      </c>
      <c r="E67" s="26">
        <v>0</v>
      </c>
      <c r="F67" s="26">
        <v>25.9</v>
      </c>
      <c r="G67" s="26">
        <v>26.75</v>
      </c>
      <c r="H67" s="27">
        <v>25.4</v>
      </c>
      <c r="I67" s="72">
        <f>SUM(D67:H67)</f>
        <v>104.69999999999999</v>
      </c>
      <c r="J67" s="73">
        <v>3</v>
      </c>
      <c r="K67" s="67" t="s">
        <v>399</v>
      </c>
    </row>
    <row r="68" spans="1:11" ht="7.5" customHeight="1">
      <c r="A68" s="58"/>
      <c r="B68" s="95"/>
      <c r="C68" s="96"/>
      <c r="D68" s="61"/>
      <c r="E68" s="62"/>
      <c r="F68" s="62"/>
      <c r="G68" s="62"/>
      <c r="H68" s="63"/>
      <c r="I68" s="17"/>
      <c r="J68" s="19"/>
    </row>
    <row r="69" spans="1:11" ht="20.25">
      <c r="A69" s="22" t="s">
        <v>26</v>
      </c>
      <c r="B69" s="23" t="s">
        <v>104</v>
      </c>
      <c r="C69" s="24" t="s">
        <v>79</v>
      </c>
      <c r="D69" s="25">
        <v>26.3</v>
      </c>
      <c r="E69" s="26">
        <v>-0.4</v>
      </c>
      <c r="F69" s="26">
        <v>26.6</v>
      </c>
      <c r="G69" s="26">
        <v>26.4</v>
      </c>
      <c r="H69" s="27">
        <v>25.8</v>
      </c>
      <c r="I69" s="72">
        <f>SUM(D69:H69)</f>
        <v>104.7</v>
      </c>
      <c r="J69" s="73">
        <f>RANK(I69,$I$51:$I$89)</f>
        <v>3</v>
      </c>
      <c r="K69" s="67" t="s">
        <v>399</v>
      </c>
    </row>
    <row r="70" spans="1:11" ht="7.5" customHeight="1">
      <c r="A70" s="70"/>
      <c r="B70" s="93"/>
      <c r="C70" s="94"/>
      <c r="D70" s="17"/>
      <c r="E70" s="18"/>
      <c r="F70" s="18"/>
      <c r="G70" s="18"/>
      <c r="H70" s="19"/>
      <c r="I70" s="17"/>
      <c r="J70" s="19"/>
    </row>
    <row r="71" spans="1:11" ht="20.25">
      <c r="A71" s="22" t="s">
        <v>33</v>
      </c>
      <c r="B71" s="23" t="s">
        <v>105</v>
      </c>
      <c r="C71" s="24" t="s">
        <v>9</v>
      </c>
      <c r="D71" s="25">
        <v>25.9</v>
      </c>
      <c r="E71" s="26">
        <v>-0.45</v>
      </c>
      <c r="F71" s="26">
        <v>25.9</v>
      </c>
      <c r="G71" s="26">
        <v>25.5</v>
      </c>
      <c r="H71" s="27">
        <v>24.9</v>
      </c>
      <c r="I71" s="72">
        <f>SUM(D71:H71)</f>
        <v>101.75</v>
      </c>
      <c r="J71" s="73">
        <f>RANK(I71,$I$51:$I$89)</f>
        <v>8</v>
      </c>
    </row>
    <row r="72" spans="1:11" ht="7.5" customHeight="1">
      <c r="A72" s="58"/>
      <c r="B72" s="95"/>
      <c r="C72" s="96"/>
      <c r="D72" s="61"/>
      <c r="E72" s="62"/>
      <c r="F72" s="62"/>
      <c r="G72" s="62"/>
      <c r="H72" s="63"/>
      <c r="I72" s="17"/>
      <c r="J72" s="19"/>
    </row>
    <row r="73" spans="1:11" ht="20.25">
      <c r="A73" s="22" t="s">
        <v>34</v>
      </c>
      <c r="B73" s="23" t="s">
        <v>111</v>
      </c>
      <c r="C73" s="24" t="s">
        <v>17</v>
      </c>
      <c r="D73" s="25">
        <v>26.8</v>
      </c>
      <c r="E73" s="26">
        <v>0</v>
      </c>
      <c r="F73" s="26">
        <v>24.9</v>
      </c>
      <c r="G73" s="26">
        <v>24.7</v>
      </c>
      <c r="H73" s="27">
        <v>24.3</v>
      </c>
      <c r="I73" s="72">
        <f>SUM(D73:H73)</f>
        <v>100.7</v>
      </c>
      <c r="J73" s="73">
        <f>RANK(I73,$I$51:$I$89)</f>
        <v>10</v>
      </c>
    </row>
    <row r="74" spans="1:11" ht="7.5" customHeight="1">
      <c r="A74" s="58"/>
      <c r="B74" s="95"/>
      <c r="C74" s="96"/>
      <c r="D74" s="61"/>
      <c r="E74" s="62"/>
      <c r="F74" s="62"/>
      <c r="G74" s="62"/>
      <c r="H74" s="63"/>
      <c r="I74" s="17"/>
      <c r="J74" s="19"/>
    </row>
    <row r="75" spans="1:11" ht="20.25">
      <c r="A75" s="22" t="s">
        <v>36</v>
      </c>
      <c r="B75" s="23" t="s">
        <v>264</v>
      </c>
      <c r="C75" s="24" t="s">
        <v>202</v>
      </c>
      <c r="D75" s="25">
        <v>25.5</v>
      </c>
      <c r="E75" s="26">
        <v>-0.6</v>
      </c>
      <c r="F75" s="26">
        <v>25</v>
      </c>
      <c r="G75" s="26">
        <v>25</v>
      </c>
      <c r="H75" s="27">
        <v>25.1</v>
      </c>
      <c r="I75" s="72">
        <f>SUM(D75:H75)</f>
        <v>100</v>
      </c>
      <c r="J75" s="73">
        <f>RANK(I75,$I$51:$I$89)</f>
        <v>11</v>
      </c>
    </row>
    <row r="76" spans="1:11" ht="7.5" customHeight="1">
      <c r="A76" s="70"/>
      <c r="B76" s="93"/>
      <c r="C76" s="94"/>
      <c r="D76" s="17"/>
      <c r="E76" s="18"/>
      <c r="F76" s="18"/>
      <c r="G76" s="18"/>
      <c r="H76" s="19"/>
      <c r="I76" s="17"/>
      <c r="J76" s="19"/>
    </row>
    <row r="77" spans="1:11" ht="20.25">
      <c r="A77" s="22" t="s">
        <v>37</v>
      </c>
      <c r="B77" s="23" t="s">
        <v>112</v>
      </c>
      <c r="C77" s="24" t="s">
        <v>232</v>
      </c>
      <c r="D77" s="25">
        <v>27.3</v>
      </c>
      <c r="E77" s="26">
        <v>-0.85</v>
      </c>
      <c r="F77" s="26">
        <v>25.5</v>
      </c>
      <c r="G77" s="26">
        <v>25.5</v>
      </c>
      <c r="H77" s="27">
        <v>24.7</v>
      </c>
      <c r="I77" s="72">
        <f>SUM(D77:H77)</f>
        <v>102.15</v>
      </c>
      <c r="J77" s="73">
        <f>RANK(I77,$I$51:$I$89)</f>
        <v>7</v>
      </c>
    </row>
    <row r="78" spans="1:11" ht="7.5" customHeight="1">
      <c r="A78" s="58"/>
      <c r="B78" s="95"/>
      <c r="C78" s="96"/>
      <c r="D78" s="61"/>
      <c r="E78" s="62"/>
      <c r="F78" s="62"/>
      <c r="G78" s="62"/>
      <c r="H78" s="63"/>
      <c r="I78" s="17"/>
      <c r="J78" s="19"/>
    </row>
    <row r="79" spans="1:11" ht="20.25">
      <c r="A79" s="22" t="s">
        <v>39</v>
      </c>
      <c r="B79" s="23" t="s">
        <v>265</v>
      </c>
      <c r="C79" s="24" t="s">
        <v>195</v>
      </c>
      <c r="D79" s="25">
        <v>26.1</v>
      </c>
      <c r="E79" s="26">
        <v>-0.8</v>
      </c>
      <c r="F79" s="26">
        <v>24.1</v>
      </c>
      <c r="G79" s="26">
        <v>24</v>
      </c>
      <c r="H79" s="27">
        <v>23.7</v>
      </c>
      <c r="I79" s="72">
        <f>SUM(D79:H79)</f>
        <v>97.100000000000009</v>
      </c>
      <c r="J79" s="73">
        <f>RANK(I79,$I$51:$I$89)</f>
        <v>14</v>
      </c>
    </row>
    <row r="80" spans="1:11" ht="7.5" customHeight="1">
      <c r="A80" s="58"/>
      <c r="B80" s="95"/>
      <c r="C80" s="96"/>
      <c r="D80" s="61"/>
      <c r="E80" s="62"/>
      <c r="F80" s="62"/>
      <c r="G80" s="62"/>
      <c r="H80" s="63"/>
      <c r="I80" s="17"/>
      <c r="J80" s="19"/>
    </row>
    <row r="81" spans="1:11" ht="20.25">
      <c r="A81" s="22" t="s">
        <v>40</v>
      </c>
      <c r="B81" s="23" t="s">
        <v>266</v>
      </c>
      <c r="C81" s="24" t="s">
        <v>193</v>
      </c>
      <c r="D81" s="25">
        <v>25.8</v>
      </c>
      <c r="E81" s="26">
        <v>-0.8</v>
      </c>
      <c r="F81" s="26">
        <v>23.1</v>
      </c>
      <c r="G81" s="26">
        <v>23.4</v>
      </c>
      <c r="H81" s="27">
        <v>23.4</v>
      </c>
      <c r="I81" s="72">
        <f>SUM(D81:H81)</f>
        <v>94.9</v>
      </c>
      <c r="J81" s="73">
        <f>RANK(I81,$I$51:$I$89)</f>
        <v>16</v>
      </c>
    </row>
    <row r="82" spans="1:11" ht="7.5" customHeight="1">
      <c r="A82" s="58"/>
      <c r="B82" s="95"/>
      <c r="C82" s="96"/>
      <c r="D82" s="61"/>
      <c r="E82" s="62"/>
      <c r="F82" s="62"/>
      <c r="G82" s="62"/>
      <c r="H82" s="63"/>
      <c r="I82" s="17"/>
      <c r="J82" s="19"/>
    </row>
    <row r="83" spans="1:11" ht="20.25">
      <c r="A83" s="22" t="s">
        <v>41</v>
      </c>
      <c r="B83" s="23" t="s">
        <v>21</v>
      </c>
      <c r="C83" s="24" t="s">
        <v>9</v>
      </c>
      <c r="D83" s="25">
        <v>27.8</v>
      </c>
      <c r="E83" s="26">
        <v>0</v>
      </c>
      <c r="F83" s="26">
        <v>29.3</v>
      </c>
      <c r="G83" s="26">
        <v>29.2</v>
      </c>
      <c r="H83" s="27">
        <v>29.1</v>
      </c>
      <c r="I83" s="72">
        <f>SUM(D83:H83)</f>
        <v>115.4</v>
      </c>
      <c r="J83" s="73">
        <f>RANK(I83,$I$51:$I$89)</f>
        <v>1</v>
      </c>
      <c r="K83" s="67" t="s">
        <v>399</v>
      </c>
    </row>
    <row r="84" spans="1:11" ht="7.5" customHeight="1">
      <c r="A84" s="58"/>
      <c r="B84" s="95"/>
      <c r="C84" s="96"/>
      <c r="D84" s="61"/>
      <c r="E84" s="62"/>
      <c r="F84" s="62"/>
      <c r="G84" s="62"/>
      <c r="H84" s="63"/>
      <c r="I84" s="17"/>
      <c r="J84" s="19"/>
    </row>
    <row r="85" spans="1:11" ht="20.25">
      <c r="A85" s="22" t="s">
        <v>42</v>
      </c>
      <c r="B85" s="23" t="s">
        <v>267</v>
      </c>
      <c r="C85" s="24" t="s">
        <v>17</v>
      </c>
      <c r="D85" s="25">
        <v>26.6</v>
      </c>
      <c r="E85" s="26">
        <v>0</v>
      </c>
      <c r="F85" s="26">
        <v>25.6</v>
      </c>
      <c r="G85" s="26">
        <v>25.6</v>
      </c>
      <c r="H85" s="27">
        <v>25.5</v>
      </c>
      <c r="I85" s="72">
        <f>SUM(D85:H85)</f>
        <v>103.30000000000001</v>
      </c>
      <c r="J85" s="73">
        <f>RANK(I85,$I$51:$I$89)</f>
        <v>5</v>
      </c>
    </row>
    <row r="86" spans="1:11" ht="7.5" customHeight="1">
      <c r="A86" s="58"/>
      <c r="B86" s="95"/>
      <c r="C86" s="96"/>
      <c r="D86" s="61"/>
      <c r="E86" s="62"/>
      <c r="F86" s="62"/>
      <c r="G86" s="62"/>
      <c r="H86" s="63"/>
      <c r="I86" s="17"/>
      <c r="J86" s="19"/>
    </row>
    <row r="87" spans="1:11" ht="20.25">
      <c r="A87" s="22" t="s">
        <v>44</v>
      </c>
      <c r="B87" s="23" t="s">
        <v>25</v>
      </c>
      <c r="C87" s="24" t="s">
        <v>9</v>
      </c>
      <c r="D87" s="25">
        <v>26.15</v>
      </c>
      <c r="E87" s="26">
        <v>-0.05</v>
      </c>
      <c r="F87" s="26">
        <v>26</v>
      </c>
      <c r="G87" s="26">
        <v>25.9</v>
      </c>
      <c r="H87" s="27">
        <v>27.5</v>
      </c>
      <c r="I87" s="72">
        <f>SUM(D87:H87)</f>
        <v>105.5</v>
      </c>
      <c r="J87" s="73">
        <f>RANK(I87,$I$51:$I$89)</f>
        <v>2</v>
      </c>
      <c r="K87" s="67" t="s">
        <v>399</v>
      </c>
    </row>
    <row r="88" spans="1:11" ht="7.5" customHeight="1">
      <c r="A88" s="58"/>
      <c r="B88" s="95"/>
      <c r="C88" s="96"/>
      <c r="D88" s="61"/>
      <c r="E88" s="62"/>
      <c r="F88" s="62"/>
      <c r="G88" s="62"/>
      <c r="H88" s="63"/>
      <c r="I88" s="17"/>
      <c r="J88" s="19"/>
    </row>
    <row r="89" spans="1:11" ht="21" thickBot="1">
      <c r="A89" s="32" t="s">
        <v>106</v>
      </c>
      <c r="B89" s="33" t="s">
        <v>47</v>
      </c>
      <c r="C89" s="34" t="s">
        <v>268</v>
      </c>
      <c r="D89" s="35"/>
      <c r="E89" s="36"/>
      <c r="F89" s="36"/>
      <c r="G89" s="36"/>
      <c r="H89" s="37"/>
      <c r="I89" s="4">
        <f>SUM(D89:H89)</f>
        <v>0</v>
      </c>
      <c r="J89" s="74">
        <f>RANK(I89,$I$51:$I$89)</f>
        <v>19</v>
      </c>
    </row>
    <row r="90" spans="1:11" ht="7.5" customHeight="1"/>
    <row r="91" spans="1:11" ht="7.5" customHeight="1"/>
    <row r="92" spans="1:11" ht="7.5" customHeight="1"/>
    <row r="93" spans="1:11" ht="7.5" customHeight="1"/>
    <row r="94" spans="1:11">
      <c r="A94" s="191" t="s">
        <v>113</v>
      </c>
      <c r="B94" s="191"/>
      <c r="C94" s="191"/>
      <c r="D94" s="191"/>
      <c r="E94" s="191"/>
      <c r="F94" s="191"/>
      <c r="G94" s="191"/>
      <c r="H94" s="191"/>
      <c r="I94" s="191"/>
      <c r="J94" s="191"/>
    </row>
    <row r="95" spans="1:11" ht="7.5" customHeight="1" thickBot="1"/>
    <row r="96" spans="1:11">
      <c r="A96" s="192"/>
      <c r="B96" s="194" t="s">
        <v>0</v>
      </c>
      <c r="C96" s="232" t="s">
        <v>1</v>
      </c>
      <c r="D96" s="246" t="s">
        <v>2</v>
      </c>
      <c r="E96" s="247"/>
      <c r="F96" s="247"/>
      <c r="G96" s="247"/>
      <c r="H96" s="248"/>
      <c r="I96" s="249" t="s">
        <v>3</v>
      </c>
      <c r="J96" s="232" t="s">
        <v>4</v>
      </c>
    </row>
    <row r="97" spans="1:11" ht="15.75" thickBot="1">
      <c r="A97" s="193"/>
      <c r="B97" s="195"/>
      <c r="C97" s="212"/>
      <c r="D97" s="4">
        <v>1</v>
      </c>
      <c r="E97" s="5">
        <v>2</v>
      </c>
      <c r="F97" s="5">
        <v>3</v>
      </c>
      <c r="G97" s="5">
        <v>4</v>
      </c>
      <c r="H97" s="6">
        <v>5</v>
      </c>
      <c r="I97" s="250"/>
      <c r="J97" s="212"/>
    </row>
    <row r="98" spans="1:11" ht="7.5" customHeight="1" thickBot="1"/>
    <row r="99" spans="1:11" ht="20.25">
      <c r="A99" s="57" t="s">
        <v>5</v>
      </c>
      <c r="B99" s="8" t="s">
        <v>269</v>
      </c>
      <c r="C99" s="9" t="s">
        <v>270</v>
      </c>
      <c r="D99" s="10">
        <v>26.7</v>
      </c>
      <c r="E99" s="11">
        <v>-0.85</v>
      </c>
      <c r="F99" s="11">
        <v>24.6</v>
      </c>
      <c r="G99" s="11">
        <v>24.6</v>
      </c>
      <c r="H99" s="12">
        <v>24</v>
      </c>
      <c r="I99" s="68">
        <f>SUM(D99:H99)</f>
        <v>99.050000000000011</v>
      </c>
      <c r="J99" s="69">
        <f>RANK(I99,$I$99:$I$143)</f>
        <v>17</v>
      </c>
    </row>
    <row r="100" spans="1:11" ht="7.5" customHeight="1">
      <c r="A100" s="70"/>
      <c r="B100" s="93"/>
      <c r="C100" s="94"/>
      <c r="D100" s="17"/>
      <c r="E100" s="18"/>
      <c r="F100" s="18"/>
      <c r="G100" s="18"/>
      <c r="H100" s="19"/>
      <c r="I100" s="17"/>
      <c r="J100" s="19"/>
    </row>
    <row r="101" spans="1:11" ht="20.25">
      <c r="A101" s="22" t="s">
        <v>7</v>
      </c>
      <c r="B101" s="23" t="s">
        <v>271</v>
      </c>
      <c r="C101" s="24" t="s">
        <v>193</v>
      </c>
      <c r="D101" s="25">
        <v>0</v>
      </c>
      <c r="E101" s="26">
        <v>0</v>
      </c>
      <c r="F101" s="26">
        <v>0</v>
      </c>
      <c r="G101" s="26">
        <v>0</v>
      </c>
      <c r="H101" s="27">
        <v>0</v>
      </c>
      <c r="I101" s="72">
        <f>SUM(D101:H101)</f>
        <v>0</v>
      </c>
      <c r="J101" s="73">
        <f>RANK(I101,$I$99:$I$143)</f>
        <v>22</v>
      </c>
    </row>
    <row r="102" spans="1:11" ht="7.5" customHeight="1">
      <c r="A102" s="70"/>
      <c r="B102" s="93"/>
      <c r="C102" s="94"/>
      <c r="D102" s="17"/>
      <c r="E102" s="18"/>
      <c r="F102" s="18"/>
      <c r="G102" s="18"/>
      <c r="H102" s="19"/>
      <c r="I102" s="17"/>
      <c r="J102" s="19"/>
    </row>
    <row r="103" spans="1:11" ht="20.25">
      <c r="A103" s="22" t="s">
        <v>8</v>
      </c>
      <c r="B103" s="23" t="s">
        <v>29</v>
      </c>
      <c r="C103" s="24" t="s">
        <v>30</v>
      </c>
      <c r="D103" s="25">
        <v>26</v>
      </c>
      <c r="E103" s="26">
        <v>-0.45</v>
      </c>
      <c r="F103" s="26">
        <v>24.9</v>
      </c>
      <c r="G103" s="26">
        <v>24.9</v>
      </c>
      <c r="H103" s="27">
        <v>24.4</v>
      </c>
      <c r="I103" s="72">
        <f>SUM(D103:H103)</f>
        <v>99.75</v>
      </c>
      <c r="J103" s="73">
        <f>RANK(I103,$I$99:$I$143)</f>
        <v>15</v>
      </c>
    </row>
    <row r="104" spans="1:11" ht="7.5" customHeight="1">
      <c r="A104" s="70"/>
      <c r="B104" s="93"/>
      <c r="C104" s="94"/>
      <c r="D104" s="17"/>
      <c r="E104" s="18"/>
      <c r="F104" s="18"/>
      <c r="G104" s="18"/>
      <c r="H104" s="19"/>
      <c r="I104" s="17"/>
      <c r="J104" s="19"/>
    </row>
    <row r="105" spans="1:11" ht="20.25">
      <c r="A105" s="22" t="s">
        <v>10</v>
      </c>
      <c r="B105" s="23" t="s">
        <v>28</v>
      </c>
      <c r="C105" s="24" t="s">
        <v>17</v>
      </c>
      <c r="D105" s="25">
        <v>27.1</v>
      </c>
      <c r="E105" s="26">
        <v>-0.05</v>
      </c>
      <c r="F105" s="26">
        <v>26.6</v>
      </c>
      <c r="G105" s="26">
        <v>26.6</v>
      </c>
      <c r="H105" s="27">
        <v>26.6</v>
      </c>
      <c r="I105" s="72">
        <f>SUM(D105:H105)</f>
        <v>106.85</v>
      </c>
      <c r="J105" s="73">
        <f>RANK(I105,$I$99:$I$143)</f>
        <v>2</v>
      </c>
      <c r="K105" s="67" t="s">
        <v>399</v>
      </c>
    </row>
    <row r="106" spans="1:11" ht="7.5" customHeight="1">
      <c r="A106" s="70"/>
      <c r="B106" s="93"/>
      <c r="C106" s="94"/>
      <c r="D106" s="17"/>
      <c r="E106" s="18"/>
      <c r="F106" s="18"/>
      <c r="G106" s="18"/>
      <c r="H106" s="19"/>
      <c r="I106" s="17"/>
      <c r="J106" s="19"/>
    </row>
    <row r="107" spans="1:11" ht="20.25">
      <c r="A107" s="22" t="s">
        <v>11</v>
      </c>
      <c r="B107" s="23" t="s">
        <v>116</v>
      </c>
      <c r="C107" s="24" t="s">
        <v>32</v>
      </c>
      <c r="D107" s="25">
        <v>26.4</v>
      </c>
      <c r="E107" s="26">
        <v>0</v>
      </c>
      <c r="F107" s="26">
        <v>26.1</v>
      </c>
      <c r="G107" s="26">
        <v>26.1</v>
      </c>
      <c r="H107" s="27">
        <v>26.1</v>
      </c>
      <c r="I107" s="72">
        <f>SUM(D107:H107)</f>
        <v>104.69999999999999</v>
      </c>
      <c r="J107" s="73">
        <f>RANK(I107,$I$99:$I$143)</f>
        <v>8</v>
      </c>
    </row>
    <row r="108" spans="1:11" ht="7.5" customHeight="1">
      <c r="A108" s="70"/>
      <c r="B108" s="93"/>
      <c r="C108" s="94"/>
      <c r="D108" s="17"/>
      <c r="E108" s="18"/>
      <c r="F108" s="18"/>
      <c r="G108" s="18"/>
      <c r="H108" s="19"/>
      <c r="I108" s="17"/>
      <c r="J108" s="19"/>
    </row>
    <row r="109" spans="1:11" ht="20.25">
      <c r="A109" s="22" t="s">
        <v>12</v>
      </c>
      <c r="B109" s="23" t="s">
        <v>110</v>
      </c>
      <c r="C109" s="24" t="s">
        <v>79</v>
      </c>
      <c r="D109" s="25">
        <v>27.3</v>
      </c>
      <c r="E109" s="26">
        <v>-0.45</v>
      </c>
      <c r="F109" s="26">
        <v>26.1</v>
      </c>
      <c r="G109" s="26">
        <v>26.1</v>
      </c>
      <c r="H109" s="27">
        <v>25.7</v>
      </c>
      <c r="I109" s="72">
        <f>SUM(D109:H109)</f>
        <v>104.75000000000001</v>
      </c>
      <c r="J109" s="73">
        <f>RANK(I109,$I$99:$I$143)</f>
        <v>6</v>
      </c>
    </row>
    <row r="110" spans="1:11" ht="7.5" customHeight="1">
      <c r="A110" s="58"/>
      <c r="B110" s="93"/>
      <c r="C110" s="94"/>
      <c r="D110" s="61"/>
      <c r="E110" s="62"/>
      <c r="F110" s="62"/>
      <c r="G110" s="62"/>
      <c r="H110" s="63"/>
      <c r="I110" s="17"/>
      <c r="J110" s="19"/>
    </row>
    <row r="111" spans="1:11" ht="20.25">
      <c r="A111" s="22" t="s">
        <v>13</v>
      </c>
      <c r="B111" s="23" t="s">
        <v>273</v>
      </c>
      <c r="C111" s="24" t="s">
        <v>272</v>
      </c>
      <c r="D111" s="25">
        <v>24.5</v>
      </c>
      <c r="E111" s="26">
        <v>-0.85</v>
      </c>
      <c r="F111" s="26">
        <v>23.8</v>
      </c>
      <c r="G111" s="26">
        <v>23.8</v>
      </c>
      <c r="H111" s="27">
        <v>23.7</v>
      </c>
      <c r="I111" s="72">
        <f>SUM(D111:H111)</f>
        <v>94.95</v>
      </c>
      <c r="J111" s="73">
        <f>RANK(I111,$I$99:$I$143)</f>
        <v>21</v>
      </c>
    </row>
    <row r="112" spans="1:11" ht="7.5" customHeight="1">
      <c r="A112" s="58"/>
      <c r="B112" s="95"/>
      <c r="C112" s="96"/>
      <c r="D112" s="61"/>
      <c r="E112" s="62"/>
      <c r="F112" s="62"/>
      <c r="G112" s="62"/>
      <c r="H112" s="63"/>
      <c r="I112" s="17"/>
      <c r="J112" s="19"/>
    </row>
    <row r="113" spans="1:10" ht="20.25">
      <c r="A113" s="22" t="s">
        <v>14</v>
      </c>
      <c r="B113" s="23" t="s">
        <v>274</v>
      </c>
      <c r="C113" s="24" t="s">
        <v>208</v>
      </c>
      <c r="D113" s="25">
        <v>26.4</v>
      </c>
      <c r="E113" s="26">
        <v>-1</v>
      </c>
      <c r="F113" s="26">
        <v>23.6</v>
      </c>
      <c r="G113" s="26">
        <v>23.8</v>
      </c>
      <c r="H113" s="27">
        <v>24.5</v>
      </c>
      <c r="I113" s="72">
        <f>SUM(D113:H113)</f>
        <v>97.3</v>
      </c>
      <c r="J113" s="73">
        <f>RANK(I113,$I$99:$I$143)</f>
        <v>20</v>
      </c>
    </row>
    <row r="114" spans="1:10" ht="7.5" customHeight="1">
      <c r="A114" s="58"/>
      <c r="B114" s="95"/>
      <c r="C114" s="96"/>
      <c r="D114" s="61"/>
      <c r="E114" s="62"/>
      <c r="F114" s="62"/>
      <c r="G114" s="62"/>
      <c r="H114" s="63"/>
      <c r="I114" s="17"/>
      <c r="J114" s="19"/>
    </row>
    <row r="115" spans="1:10" ht="20.25">
      <c r="A115" s="22" t="s">
        <v>24</v>
      </c>
      <c r="B115" s="23" t="s">
        <v>275</v>
      </c>
      <c r="C115" s="24" t="s">
        <v>202</v>
      </c>
      <c r="D115" s="25">
        <v>26.55</v>
      </c>
      <c r="E115" s="26">
        <v>-0.65</v>
      </c>
      <c r="F115" s="26">
        <v>24.4</v>
      </c>
      <c r="G115" s="26">
        <v>24.6</v>
      </c>
      <c r="H115" s="27">
        <v>24.6</v>
      </c>
      <c r="I115" s="72">
        <f>SUM(D115:H115)</f>
        <v>99.5</v>
      </c>
      <c r="J115" s="73">
        <f>RANK(I115,$I$99:$I$143)</f>
        <v>16</v>
      </c>
    </row>
    <row r="116" spans="1:10" ht="7.5" customHeight="1">
      <c r="A116" s="58"/>
      <c r="B116" s="95"/>
      <c r="C116" s="96"/>
      <c r="D116" s="61"/>
      <c r="E116" s="62"/>
      <c r="F116" s="62"/>
      <c r="G116" s="62"/>
      <c r="H116" s="63"/>
      <c r="I116" s="17"/>
      <c r="J116" s="19"/>
    </row>
    <row r="117" spans="1:10" ht="20.25">
      <c r="A117" s="22" t="s">
        <v>26</v>
      </c>
      <c r="B117" s="23" t="s">
        <v>276</v>
      </c>
      <c r="C117" s="24" t="s">
        <v>55</v>
      </c>
      <c r="D117" s="25">
        <v>27.6</v>
      </c>
      <c r="E117" s="26">
        <v>-0.1</v>
      </c>
      <c r="F117" s="26">
        <v>25.9</v>
      </c>
      <c r="G117" s="26">
        <v>25.6</v>
      </c>
      <c r="H117" s="27">
        <v>25.9</v>
      </c>
      <c r="I117" s="72">
        <f>SUM(D117:H117)</f>
        <v>104.9</v>
      </c>
      <c r="J117" s="73">
        <f>RANK(I117,$I$99:$I$143)</f>
        <v>4</v>
      </c>
    </row>
    <row r="118" spans="1:10" ht="7.5" customHeight="1">
      <c r="A118" s="70"/>
      <c r="B118" s="93"/>
      <c r="C118" s="94"/>
      <c r="D118" s="17"/>
      <c r="E118" s="18"/>
      <c r="F118" s="18"/>
      <c r="G118" s="18"/>
      <c r="H118" s="19"/>
      <c r="I118" s="17"/>
      <c r="J118" s="19"/>
    </row>
    <row r="119" spans="1:10" ht="20.25">
      <c r="A119" s="22" t="s">
        <v>33</v>
      </c>
      <c r="B119" s="23" t="s">
        <v>277</v>
      </c>
      <c r="C119" s="24" t="s">
        <v>54</v>
      </c>
      <c r="D119" s="25">
        <v>26.1</v>
      </c>
      <c r="E119" s="26">
        <v>-0.4</v>
      </c>
      <c r="F119" s="26">
        <v>25.3</v>
      </c>
      <c r="G119" s="26">
        <v>25.5</v>
      </c>
      <c r="H119" s="27">
        <f>8.5+8.5+8.5</f>
        <v>25.5</v>
      </c>
      <c r="I119" s="72">
        <f>SUM(D119:H119)</f>
        <v>102</v>
      </c>
      <c r="J119" s="73">
        <f>RANK(I119,$I$99:$I$143)</f>
        <v>12</v>
      </c>
    </row>
    <row r="120" spans="1:10" ht="7.5" customHeight="1">
      <c r="A120" s="58"/>
      <c r="B120" s="95"/>
      <c r="C120" s="96"/>
      <c r="D120" s="61"/>
      <c r="E120" s="62"/>
      <c r="F120" s="62"/>
      <c r="G120" s="62"/>
      <c r="H120" s="63"/>
      <c r="I120" s="17"/>
      <c r="J120" s="19"/>
    </row>
    <row r="121" spans="1:10" ht="20.25">
      <c r="A121" s="22" t="s">
        <v>34</v>
      </c>
      <c r="B121" s="23" t="s">
        <v>278</v>
      </c>
      <c r="C121" s="24" t="s">
        <v>193</v>
      </c>
      <c r="D121" s="25">
        <v>25.5</v>
      </c>
      <c r="E121" s="26">
        <v>-1</v>
      </c>
      <c r="F121" s="26">
        <v>24.5</v>
      </c>
      <c r="G121" s="26">
        <v>24.5</v>
      </c>
      <c r="H121" s="27">
        <v>23.9</v>
      </c>
      <c r="I121" s="72">
        <f>SUM(D121:H121)</f>
        <v>97.4</v>
      </c>
      <c r="J121" s="73">
        <f>RANK(I121,$I$99:$I$143)</f>
        <v>19</v>
      </c>
    </row>
    <row r="122" spans="1:10" ht="7.5" customHeight="1">
      <c r="A122" s="70"/>
      <c r="B122" s="93"/>
      <c r="C122" s="94"/>
      <c r="D122" s="17"/>
      <c r="E122" s="18"/>
      <c r="F122" s="18"/>
      <c r="G122" s="18"/>
      <c r="H122" s="19"/>
      <c r="I122" s="17"/>
      <c r="J122" s="19"/>
    </row>
    <row r="123" spans="1:10" ht="20.25">
      <c r="A123" s="22" t="s">
        <v>36</v>
      </c>
      <c r="B123" s="23" t="s">
        <v>279</v>
      </c>
      <c r="C123" s="24" t="s">
        <v>9</v>
      </c>
      <c r="D123" s="25">
        <v>27.1</v>
      </c>
      <c r="E123" s="26">
        <v>-0.45</v>
      </c>
      <c r="F123" s="26">
        <v>26.1</v>
      </c>
      <c r="G123" s="26">
        <v>25.9</v>
      </c>
      <c r="H123" s="27">
        <v>24.8</v>
      </c>
      <c r="I123" s="72">
        <f>SUM(D123:H123)</f>
        <v>103.45</v>
      </c>
      <c r="J123" s="73">
        <f>RANK(I123,$I$99:$I$143)</f>
        <v>10</v>
      </c>
    </row>
    <row r="124" spans="1:10" ht="7.5" customHeight="1">
      <c r="A124" s="58"/>
      <c r="B124" s="95"/>
      <c r="C124" s="96"/>
      <c r="D124" s="61"/>
      <c r="E124" s="62"/>
      <c r="F124" s="62"/>
      <c r="G124" s="62"/>
      <c r="H124" s="63"/>
      <c r="I124" s="17"/>
      <c r="J124" s="19"/>
    </row>
    <row r="125" spans="1:10" ht="20.25">
      <c r="A125" s="22" t="s">
        <v>37</v>
      </c>
      <c r="B125" s="23" t="s">
        <v>38</v>
      </c>
      <c r="C125" s="24" t="s">
        <v>23</v>
      </c>
      <c r="D125" s="25">
        <v>27.25</v>
      </c>
      <c r="E125" s="26">
        <v>-0.1</v>
      </c>
      <c r="F125" s="26">
        <v>26.8</v>
      </c>
      <c r="G125" s="26">
        <v>27.3</v>
      </c>
      <c r="H125" s="27">
        <v>23.6</v>
      </c>
      <c r="I125" s="72">
        <f>SUM(D125:H125)</f>
        <v>104.85</v>
      </c>
      <c r="J125" s="73">
        <f>RANK(I125,$I$99:$I$143)</f>
        <v>5</v>
      </c>
    </row>
    <row r="126" spans="1:10" ht="7.5" customHeight="1">
      <c r="A126" s="58"/>
      <c r="B126" s="95"/>
      <c r="C126" s="96"/>
      <c r="D126" s="61"/>
      <c r="E126" s="62"/>
      <c r="F126" s="62"/>
      <c r="G126" s="62"/>
      <c r="H126" s="63"/>
      <c r="I126" s="17"/>
      <c r="J126" s="19"/>
    </row>
    <row r="127" spans="1:10" ht="20.25">
      <c r="A127" s="22" t="s">
        <v>39</v>
      </c>
      <c r="B127" s="23" t="s">
        <v>280</v>
      </c>
      <c r="C127" s="24" t="s">
        <v>61</v>
      </c>
      <c r="D127" s="25">
        <v>0</v>
      </c>
      <c r="E127" s="26">
        <v>0</v>
      </c>
      <c r="F127" s="26">
        <v>0</v>
      </c>
      <c r="G127" s="26">
        <v>0</v>
      </c>
      <c r="H127" s="27">
        <v>0</v>
      </c>
      <c r="I127" s="72">
        <f>SUM(D127:H127)</f>
        <v>0</v>
      </c>
      <c r="J127" s="73">
        <f>RANK(I127,$I$99:$I$143)</f>
        <v>22</v>
      </c>
    </row>
    <row r="128" spans="1:10" ht="7.5" customHeight="1">
      <c r="A128" s="58"/>
      <c r="B128" s="95"/>
      <c r="C128" s="96"/>
      <c r="D128" s="61"/>
      <c r="E128" s="62"/>
      <c r="F128" s="62"/>
      <c r="G128" s="62"/>
      <c r="H128" s="63"/>
      <c r="I128" s="17"/>
      <c r="J128" s="19"/>
    </row>
    <row r="129" spans="1:11" ht="20.25">
      <c r="A129" s="22" t="s">
        <v>40</v>
      </c>
      <c r="B129" s="23" t="s">
        <v>114</v>
      </c>
      <c r="C129" s="24" t="s">
        <v>117</v>
      </c>
      <c r="D129" s="25">
        <v>26.3</v>
      </c>
      <c r="E129" s="26">
        <v>-0.8</v>
      </c>
      <c r="F129" s="26">
        <v>25.3</v>
      </c>
      <c r="G129" s="26">
        <v>25.3</v>
      </c>
      <c r="H129" s="27">
        <v>24.9</v>
      </c>
      <c r="I129" s="72">
        <f>SUM(D129:H129)</f>
        <v>101</v>
      </c>
      <c r="J129" s="73">
        <f>RANK(I129,$I$99:$I$143)</f>
        <v>14</v>
      </c>
    </row>
    <row r="130" spans="1:11" ht="7.5" customHeight="1">
      <c r="A130" s="58"/>
      <c r="B130" s="95"/>
      <c r="C130" s="96"/>
      <c r="D130" s="61"/>
      <c r="E130" s="62"/>
      <c r="F130" s="62"/>
      <c r="G130" s="62"/>
      <c r="H130" s="63"/>
      <c r="I130" s="17"/>
      <c r="J130" s="19"/>
    </row>
    <row r="131" spans="1:11" ht="20.25">
      <c r="A131" s="22" t="s">
        <v>41</v>
      </c>
      <c r="B131" s="23" t="s">
        <v>281</v>
      </c>
      <c r="C131" s="24" t="s">
        <v>202</v>
      </c>
      <c r="D131" s="25">
        <v>26.2</v>
      </c>
      <c r="E131" s="26">
        <v>-0.95</v>
      </c>
      <c r="F131" s="26">
        <v>23.6</v>
      </c>
      <c r="G131" s="26">
        <v>25.3</v>
      </c>
      <c r="H131" s="27">
        <v>23.7</v>
      </c>
      <c r="I131" s="72">
        <f>SUM(D131:H131)</f>
        <v>97.850000000000009</v>
      </c>
      <c r="J131" s="73">
        <f>RANK(I131,$I$99:$I$143)</f>
        <v>18</v>
      </c>
    </row>
    <row r="132" spans="1:11" ht="7.5" customHeight="1">
      <c r="A132" s="58"/>
      <c r="B132" s="95"/>
      <c r="C132" s="96"/>
      <c r="D132" s="61"/>
      <c r="E132" s="62"/>
      <c r="F132" s="62"/>
      <c r="G132" s="62"/>
      <c r="H132" s="63"/>
      <c r="I132" s="17"/>
      <c r="J132" s="19"/>
    </row>
    <row r="133" spans="1:11" ht="20.25">
      <c r="A133" s="22" t="s">
        <v>42</v>
      </c>
      <c r="B133" s="23" t="s">
        <v>31</v>
      </c>
      <c r="C133" s="24" t="s">
        <v>32</v>
      </c>
      <c r="D133" s="25">
        <v>26.75</v>
      </c>
      <c r="E133" s="26">
        <v>-0.45</v>
      </c>
      <c r="F133" s="26">
        <v>25.5</v>
      </c>
      <c r="G133" s="26">
        <v>26.2</v>
      </c>
      <c r="H133" s="63">
        <v>25.7</v>
      </c>
      <c r="I133" s="72">
        <f>SUM(D133:H133)</f>
        <v>103.7</v>
      </c>
      <c r="J133" s="73">
        <f>RANK(I133,$I$99:$I$143)</f>
        <v>9</v>
      </c>
    </row>
    <row r="134" spans="1:11" ht="7.5" customHeight="1">
      <c r="A134" s="58"/>
      <c r="B134" s="95"/>
      <c r="C134" s="96"/>
      <c r="D134" s="61"/>
      <c r="E134" s="62"/>
      <c r="F134" s="62"/>
      <c r="G134" s="62"/>
      <c r="I134" s="17"/>
      <c r="J134" s="19"/>
    </row>
    <row r="135" spans="1:11" ht="20.25">
      <c r="A135" s="22" t="s">
        <v>44</v>
      </c>
      <c r="B135" s="23" t="s">
        <v>282</v>
      </c>
      <c r="C135" s="24" t="s">
        <v>193</v>
      </c>
      <c r="D135" s="25">
        <v>27</v>
      </c>
      <c r="E135" s="26">
        <v>-0.8</v>
      </c>
      <c r="F135" s="26">
        <v>25</v>
      </c>
      <c r="G135" s="26">
        <v>25.1</v>
      </c>
      <c r="H135" s="27">
        <v>24.9</v>
      </c>
      <c r="I135" s="72">
        <f>SUM(D135:H135)</f>
        <v>101.20000000000002</v>
      </c>
      <c r="J135" s="73">
        <f>RANK(I135,$I$99:$I$143)</f>
        <v>13</v>
      </c>
    </row>
    <row r="136" spans="1:11" ht="7.5" customHeight="1">
      <c r="A136" s="58"/>
      <c r="B136" s="95"/>
      <c r="C136" s="96"/>
      <c r="D136" s="61"/>
      <c r="E136" s="62"/>
      <c r="F136" s="62"/>
      <c r="G136" s="62"/>
      <c r="H136" s="63"/>
      <c r="I136" s="17"/>
      <c r="J136" s="19"/>
    </row>
    <row r="137" spans="1:11" ht="20.25">
      <c r="A137" s="22" t="s">
        <v>106</v>
      </c>
      <c r="B137" s="23" t="s">
        <v>284</v>
      </c>
      <c r="C137" s="24" t="s">
        <v>272</v>
      </c>
      <c r="D137" s="25">
        <v>26.9</v>
      </c>
      <c r="E137" s="26">
        <v>-0.05</v>
      </c>
      <c r="F137" s="26">
        <v>26</v>
      </c>
      <c r="G137" s="26">
        <v>26.1</v>
      </c>
      <c r="H137" s="27">
        <v>25.8</v>
      </c>
      <c r="I137" s="72">
        <f>SUM(D137:H137)</f>
        <v>104.74999999999999</v>
      </c>
      <c r="J137" s="73">
        <f>RANK(I137,$I$99:$I$143)</f>
        <v>7</v>
      </c>
    </row>
    <row r="138" spans="1:11" ht="7.5" customHeight="1">
      <c r="A138" s="58"/>
      <c r="B138" s="95"/>
      <c r="C138" s="96"/>
      <c r="D138" s="61"/>
      <c r="E138" s="62"/>
      <c r="F138" s="62"/>
      <c r="G138" s="62"/>
      <c r="H138" s="63"/>
      <c r="I138" s="17"/>
      <c r="J138" s="19"/>
    </row>
    <row r="139" spans="1:11" ht="20.25">
      <c r="A139" s="22" t="s">
        <v>283</v>
      </c>
      <c r="B139" s="23" t="s">
        <v>43</v>
      </c>
      <c r="C139" s="24" t="s">
        <v>9</v>
      </c>
      <c r="D139" s="25">
        <v>26.9</v>
      </c>
      <c r="E139" s="26">
        <v>-0.05</v>
      </c>
      <c r="F139" s="26">
        <v>26.8</v>
      </c>
      <c r="G139" s="26">
        <v>24.7</v>
      </c>
      <c r="H139" s="27">
        <v>26.6</v>
      </c>
      <c r="I139" s="72">
        <f>SUM(D139:H139)</f>
        <v>104.94999999999999</v>
      </c>
      <c r="J139" s="73">
        <f>RANK(I139,$I$99:$I$143)</f>
        <v>3</v>
      </c>
      <c r="K139" s="67" t="s">
        <v>399</v>
      </c>
    </row>
    <row r="140" spans="1:11" ht="7.5" customHeight="1">
      <c r="A140" s="58"/>
      <c r="B140" s="95"/>
      <c r="C140" s="96"/>
      <c r="D140" s="61"/>
      <c r="E140" s="62"/>
      <c r="F140" s="62"/>
      <c r="G140" s="62"/>
      <c r="H140" s="63"/>
      <c r="I140" s="17"/>
      <c r="J140" s="19"/>
      <c r="K140" s="149"/>
    </row>
    <row r="141" spans="1:11" ht="21" thickBot="1">
      <c r="A141" s="32" t="s">
        <v>285</v>
      </c>
      <c r="B141" s="33" t="s">
        <v>35</v>
      </c>
      <c r="C141" s="34" t="s">
        <v>17</v>
      </c>
      <c r="D141" s="35">
        <v>26.7</v>
      </c>
      <c r="E141" s="36">
        <v>-0.05</v>
      </c>
      <c r="F141" s="36">
        <v>27.2</v>
      </c>
      <c r="G141" s="36">
        <v>27.1</v>
      </c>
      <c r="H141" s="37">
        <v>26.9</v>
      </c>
      <c r="I141" s="4">
        <f>SUM(D141:H141)</f>
        <v>107.85</v>
      </c>
      <c r="J141" s="74">
        <f>RANK(I141,$I$99:$I$143)</f>
        <v>1</v>
      </c>
      <c r="K141" s="149" t="s">
        <v>399</v>
      </c>
    </row>
    <row r="142" spans="1:11" ht="7.5" customHeight="1">
      <c r="A142" s="58"/>
      <c r="B142" s="95"/>
      <c r="C142" s="96"/>
      <c r="D142" s="61"/>
      <c r="E142" s="62"/>
      <c r="F142" s="62"/>
      <c r="G142" s="62"/>
      <c r="H142" s="63"/>
      <c r="I142" s="17"/>
      <c r="J142" s="19"/>
    </row>
    <row r="143" spans="1:11" ht="21" thickBot="1">
      <c r="A143" s="32" t="s">
        <v>403</v>
      </c>
      <c r="B143" s="33" t="s">
        <v>404</v>
      </c>
      <c r="C143" s="34" t="s">
        <v>79</v>
      </c>
      <c r="D143" s="35">
        <v>27.15</v>
      </c>
      <c r="E143" s="36">
        <v>-0.95</v>
      </c>
      <c r="F143" s="36">
        <v>25.5</v>
      </c>
      <c r="G143" s="36">
        <v>25.6</v>
      </c>
      <c r="H143" s="37">
        <v>25.4</v>
      </c>
      <c r="I143" s="4">
        <f>SUM(D143:H143)</f>
        <v>102.70000000000002</v>
      </c>
      <c r="J143" s="74">
        <f>RANK(I143,$I$99:$I$143)</f>
        <v>11</v>
      </c>
    </row>
    <row r="144" spans="1:11" ht="7.5" customHeight="1"/>
    <row r="145" spans="1:11" ht="7.5" customHeight="1"/>
    <row r="146" spans="1:11">
      <c r="A146" s="191" t="s">
        <v>286</v>
      </c>
      <c r="B146" s="191"/>
      <c r="C146" s="191"/>
      <c r="D146" s="191"/>
      <c r="E146" s="191"/>
      <c r="F146" s="191"/>
      <c r="G146" s="191"/>
      <c r="H146" s="191"/>
      <c r="I146" s="191"/>
      <c r="J146" s="191"/>
    </row>
    <row r="147" spans="1:11" ht="7.5" customHeight="1" thickBot="1"/>
    <row r="148" spans="1:11">
      <c r="A148" s="192"/>
      <c r="B148" s="194" t="s">
        <v>0</v>
      </c>
      <c r="C148" s="232" t="s">
        <v>1</v>
      </c>
      <c r="D148" s="246" t="s">
        <v>2</v>
      </c>
      <c r="E148" s="247"/>
      <c r="F148" s="247"/>
      <c r="G148" s="247"/>
      <c r="H148" s="248"/>
      <c r="I148" s="249" t="s">
        <v>3</v>
      </c>
      <c r="J148" s="232" t="s">
        <v>4</v>
      </c>
    </row>
    <row r="149" spans="1:11" ht="15.75" thickBot="1">
      <c r="A149" s="193"/>
      <c r="B149" s="195"/>
      <c r="C149" s="212"/>
      <c r="D149" s="4">
        <v>1</v>
      </c>
      <c r="E149" s="5">
        <v>2</v>
      </c>
      <c r="F149" s="5">
        <v>3</v>
      </c>
      <c r="G149" s="5">
        <v>4</v>
      </c>
      <c r="H149" s="6">
        <v>5</v>
      </c>
      <c r="I149" s="250"/>
      <c r="J149" s="212"/>
    </row>
    <row r="150" spans="1:11" ht="7.5" customHeight="1" thickBot="1"/>
    <row r="151" spans="1:11" ht="20.25">
      <c r="A151" s="57" t="s">
        <v>5</v>
      </c>
      <c r="B151" s="8" t="s">
        <v>25</v>
      </c>
      <c r="C151" s="9" t="s">
        <v>9</v>
      </c>
      <c r="D151" s="10">
        <f>8.7+9+9.1</f>
        <v>26.799999999999997</v>
      </c>
      <c r="E151" s="11">
        <v>0</v>
      </c>
      <c r="F151" s="11">
        <f>8.6+9+9.1</f>
        <v>26.700000000000003</v>
      </c>
      <c r="G151" s="11">
        <f>8.6+8.8+9.1</f>
        <v>26.5</v>
      </c>
      <c r="H151" s="12">
        <f>8.8+8.7+8.9</f>
        <v>26.4</v>
      </c>
      <c r="I151" s="68">
        <f>SUM(D151:H151)</f>
        <v>106.4</v>
      </c>
      <c r="J151" s="69">
        <f>RANK(I151,$I$151:$I$155)</f>
        <v>1</v>
      </c>
      <c r="K151" s="67" t="s">
        <v>399</v>
      </c>
    </row>
    <row r="152" spans="1:11" ht="7.5" customHeight="1">
      <c r="A152" s="70"/>
      <c r="B152" s="93"/>
      <c r="C152" s="94"/>
      <c r="D152" s="17"/>
      <c r="E152" s="18"/>
      <c r="F152" s="18"/>
      <c r="G152" s="18"/>
      <c r="H152" s="19"/>
      <c r="I152" s="17"/>
      <c r="J152" s="19"/>
    </row>
    <row r="153" spans="1:11" ht="20.25">
      <c r="A153" s="22" t="s">
        <v>7</v>
      </c>
      <c r="B153" s="23" t="s">
        <v>287</v>
      </c>
      <c r="C153" s="24" t="s">
        <v>202</v>
      </c>
      <c r="D153" s="25">
        <f>8.6+8.7+9</f>
        <v>26.299999999999997</v>
      </c>
      <c r="E153" s="26">
        <v>-0.2</v>
      </c>
      <c r="F153" s="26">
        <f>8.5+8.4+8.8</f>
        <v>25.7</v>
      </c>
      <c r="G153" s="26">
        <f>8.1+8.3+8.2</f>
        <v>24.599999999999998</v>
      </c>
      <c r="H153" s="27">
        <f>8+8+8.1</f>
        <v>24.1</v>
      </c>
      <c r="I153" s="72">
        <f>SUM(D153:H153)</f>
        <v>100.5</v>
      </c>
      <c r="J153" s="73">
        <f>RANK(I153,$I$151:$I$155)</f>
        <v>2</v>
      </c>
      <c r="K153" s="67" t="s">
        <v>399</v>
      </c>
    </row>
    <row r="154" spans="1:11" ht="7.5" customHeight="1">
      <c r="A154" s="70"/>
      <c r="B154" s="93"/>
      <c r="C154" s="94"/>
      <c r="D154" s="17"/>
      <c r="E154" s="18"/>
      <c r="F154" s="18"/>
      <c r="G154" s="18"/>
      <c r="H154" s="19"/>
      <c r="I154" s="17"/>
      <c r="J154" s="19"/>
    </row>
    <row r="155" spans="1:11" ht="21" thickBot="1">
      <c r="A155" s="32" t="s">
        <v>8</v>
      </c>
      <c r="B155" s="33" t="s">
        <v>288</v>
      </c>
      <c r="C155" s="34" t="s">
        <v>200</v>
      </c>
      <c r="D155" s="35">
        <f>8+8+8.1</f>
        <v>24.1</v>
      </c>
      <c r="E155" s="36">
        <v>-0.55000000000000004</v>
      </c>
      <c r="F155" s="36">
        <f>7.8+8+8</f>
        <v>23.8</v>
      </c>
      <c r="G155" s="36">
        <f>7.9+8+8.2</f>
        <v>24.1</v>
      </c>
      <c r="H155" s="37">
        <f>7.9+8.1+8.2</f>
        <v>24.2</v>
      </c>
      <c r="I155" s="4">
        <f>SUM(D155:H155)</f>
        <v>95.65</v>
      </c>
      <c r="J155" s="74">
        <f>RANK(I155,$I$151:$I$155)</f>
        <v>3</v>
      </c>
      <c r="K155" s="67" t="s">
        <v>399</v>
      </c>
    </row>
    <row r="156" spans="1:11" ht="7.5" customHeight="1">
      <c r="I156" s="97"/>
      <c r="J156" s="97"/>
      <c r="K156" s="97"/>
    </row>
    <row r="157" spans="1:11" ht="7.5" customHeight="1"/>
    <row r="158" spans="1:11">
      <c r="A158" s="191" t="s">
        <v>118</v>
      </c>
      <c r="B158" s="191"/>
      <c r="C158" s="191"/>
      <c r="D158" s="191"/>
      <c r="E158" s="191"/>
      <c r="F158" s="191"/>
      <c r="G158" s="191"/>
      <c r="H158" s="191"/>
      <c r="I158" s="191"/>
      <c r="J158" s="191"/>
    </row>
    <row r="159" spans="1:11" ht="7.5" customHeight="1" thickBot="1"/>
    <row r="160" spans="1:11">
      <c r="A160" s="192"/>
      <c r="B160" s="194" t="s">
        <v>0</v>
      </c>
      <c r="C160" s="232" t="s">
        <v>1</v>
      </c>
      <c r="D160" s="246" t="s">
        <v>2</v>
      </c>
      <c r="E160" s="247"/>
      <c r="F160" s="247"/>
      <c r="G160" s="247"/>
      <c r="H160" s="248"/>
      <c r="I160" s="249" t="s">
        <v>3</v>
      </c>
      <c r="J160" s="232" t="s">
        <v>4</v>
      </c>
    </row>
    <row r="161" spans="1:11" ht="15.75" thickBot="1">
      <c r="A161" s="193"/>
      <c r="B161" s="195"/>
      <c r="C161" s="212"/>
      <c r="D161" s="4">
        <v>1</v>
      </c>
      <c r="E161" s="5">
        <v>2</v>
      </c>
      <c r="F161" s="5">
        <v>3</v>
      </c>
      <c r="G161" s="5">
        <v>4</v>
      </c>
      <c r="H161" s="6">
        <v>5</v>
      </c>
      <c r="I161" s="250"/>
      <c r="J161" s="212"/>
    </row>
    <row r="162" spans="1:11" ht="7.5" customHeight="1" thickBot="1"/>
    <row r="163" spans="1:11" ht="20.25">
      <c r="A163" s="57" t="s">
        <v>5</v>
      </c>
      <c r="B163" s="8" t="s">
        <v>31</v>
      </c>
      <c r="C163" s="9" t="s">
        <v>32</v>
      </c>
      <c r="D163" s="10">
        <f>8.7+9+9</f>
        <v>26.7</v>
      </c>
      <c r="E163" s="11">
        <v>-0.9</v>
      </c>
      <c r="F163" s="11">
        <f>8.4+8.8+8.8</f>
        <v>26.000000000000004</v>
      </c>
      <c r="G163" s="11">
        <f>8.5+8.8+8.9</f>
        <v>26.200000000000003</v>
      </c>
      <c r="H163" s="12">
        <f>8.5+8.6+8.2</f>
        <v>25.3</v>
      </c>
      <c r="I163" s="68">
        <f>SUM(D163:H163)</f>
        <v>103.3</v>
      </c>
      <c r="J163" s="69">
        <f>RANK(I163,$I$163:$I$179)</f>
        <v>5</v>
      </c>
    </row>
    <row r="164" spans="1:11" ht="7.5" customHeight="1">
      <c r="A164" s="70"/>
      <c r="B164" s="93"/>
      <c r="C164" s="94"/>
      <c r="D164" s="17"/>
      <c r="E164" s="18"/>
      <c r="F164" s="18"/>
      <c r="G164" s="18"/>
      <c r="H164" s="19"/>
      <c r="I164" s="17"/>
      <c r="J164" s="19"/>
    </row>
    <row r="165" spans="1:11" ht="20.25">
      <c r="A165" s="22" t="s">
        <v>7</v>
      </c>
      <c r="B165" s="23" t="s">
        <v>29</v>
      </c>
      <c r="C165" s="24" t="s">
        <v>30</v>
      </c>
      <c r="D165" s="25">
        <f>8.6+8.8+8.7</f>
        <v>26.099999999999998</v>
      </c>
      <c r="E165" s="26">
        <v>-0.8</v>
      </c>
      <c r="F165" s="26">
        <f>8+8.3+8.2</f>
        <v>24.5</v>
      </c>
      <c r="G165" s="26">
        <v>24.7</v>
      </c>
      <c r="H165" s="27">
        <f>8+8.1+8.2</f>
        <v>24.3</v>
      </c>
      <c r="I165" s="72">
        <f>SUM(D165:H165)</f>
        <v>98.8</v>
      </c>
      <c r="J165" s="73">
        <f>RANK(I165,$I$163:$I$179)</f>
        <v>6</v>
      </c>
    </row>
    <row r="166" spans="1:11" ht="7.5" customHeight="1">
      <c r="A166" s="70"/>
      <c r="B166" s="93"/>
      <c r="C166" s="94"/>
      <c r="D166" s="17"/>
      <c r="E166" s="18"/>
      <c r="F166" s="18"/>
      <c r="G166" s="18"/>
      <c r="H166" s="19"/>
      <c r="I166" s="17"/>
      <c r="J166" s="19"/>
    </row>
    <row r="167" spans="1:11" ht="20.25">
      <c r="A167" s="22" t="s">
        <v>8</v>
      </c>
      <c r="B167" s="23" t="s">
        <v>38</v>
      </c>
      <c r="C167" s="24" t="s">
        <v>23</v>
      </c>
      <c r="D167" s="25">
        <f>9+9.1+9.3</f>
        <v>27.400000000000002</v>
      </c>
      <c r="E167" s="26">
        <v>-0.45</v>
      </c>
      <c r="F167" s="26">
        <f>9+9+9.2</f>
        <v>27.2</v>
      </c>
      <c r="G167" s="26">
        <f>9+9+9.1</f>
        <v>27.1</v>
      </c>
      <c r="H167" s="27">
        <f>8.8+8.8+8.5</f>
        <v>26.1</v>
      </c>
      <c r="I167" s="72">
        <f>SUM(D167:H167)</f>
        <v>107.35</v>
      </c>
      <c r="J167" s="73">
        <f>RANK(I167,$I$163:$I$179)</f>
        <v>2</v>
      </c>
      <c r="K167" s="67" t="s">
        <v>399</v>
      </c>
    </row>
    <row r="168" spans="1:11" ht="7.5" customHeight="1">
      <c r="A168" s="70"/>
      <c r="B168" s="93"/>
      <c r="C168" s="94"/>
      <c r="D168" s="17"/>
      <c r="E168" s="18"/>
      <c r="F168" s="18"/>
      <c r="G168" s="18"/>
      <c r="H168" s="19"/>
      <c r="I168" s="17"/>
      <c r="J168" s="19"/>
    </row>
    <row r="169" spans="1:11" ht="20.25">
      <c r="A169" s="22" t="s">
        <v>10</v>
      </c>
      <c r="B169" s="23" t="s">
        <v>289</v>
      </c>
      <c r="C169" s="24" t="s">
        <v>193</v>
      </c>
      <c r="D169" s="25">
        <f>8.3+8.7+8.4</f>
        <v>25.4</v>
      </c>
      <c r="E169" s="26">
        <v>-1.35</v>
      </c>
      <c r="F169" s="26">
        <v>24.7</v>
      </c>
      <c r="G169" s="26">
        <f>8.2+8.2+8.3</f>
        <v>24.7</v>
      </c>
      <c r="H169" s="27">
        <f>8+7.9+8</f>
        <v>23.9</v>
      </c>
      <c r="I169" s="72">
        <f>SUM(D169:H169)</f>
        <v>97.35</v>
      </c>
      <c r="J169" s="73">
        <f>RANK(I169,$I$163:$I$179)</f>
        <v>7</v>
      </c>
    </row>
    <row r="170" spans="1:11" ht="7.5" customHeight="1">
      <c r="A170" s="70"/>
      <c r="B170" s="93"/>
      <c r="C170" s="94"/>
      <c r="D170" s="17"/>
      <c r="E170" s="18"/>
      <c r="F170" s="18"/>
      <c r="G170" s="18"/>
      <c r="H170" s="19"/>
      <c r="I170" s="17"/>
      <c r="J170" s="19"/>
    </row>
    <row r="171" spans="1:11" ht="20.25">
      <c r="A171" s="22" t="s">
        <v>11</v>
      </c>
      <c r="B171" s="23" t="s">
        <v>281</v>
      </c>
      <c r="C171" s="24" t="s">
        <v>202</v>
      </c>
      <c r="D171" s="25">
        <f>8.6+8.7+8.6</f>
        <v>25.9</v>
      </c>
      <c r="E171" s="26">
        <v>-0.95</v>
      </c>
      <c r="F171" s="26">
        <f>7.9+7.8+8.2</f>
        <v>23.9</v>
      </c>
      <c r="G171" s="26">
        <f>7.8+7.8+8.5</f>
        <v>24.1</v>
      </c>
      <c r="H171" s="27">
        <f>7.8+7.7+8.3</f>
        <v>23.8</v>
      </c>
      <c r="I171" s="72">
        <f>SUM(D171:H171)</f>
        <v>96.749999999999986</v>
      </c>
      <c r="J171" s="73">
        <f>RANK(I171,$I$163:$I$179)</f>
        <v>8</v>
      </c>
    </row>
    <row r="172" spans="1:11" ht="7.5" customHeight="1">
      <c r="A172" s="70"/>
      <c r="B172" s="93"/>
      <c r="C172" s="94"/>
      <c r="D172" s="17"/>
      <c r="E172" s="18"/>
      <c r="F172" s="18"/>
      <c r="G172" s="18"/>
      <c r="H172" s="19"/>
      <c r="I172" s="17"/>
      <c r="J172" s="19"/>
    </row>
    <row r="173" spans="1:11" ht="20.25">
      <c r="A173" s="22" t="s">
        <v>12</v>
      </c>
      <c r="B173" s="23" t="s">
        <v>43</v>
      </c>
      <c r="C173" s="24" t="s">
        <v>9</v>
      </c>
      <c r="D173" s="25">
        <f>9+9+9.3</f>
        <v>27.3</v>
      </c>
      <c r="E173" s="26">
        <v>-0.15</v>
      </c>
      <c r="F173" s="26">
        <f>9.2+9.2+9.2</f>
        <v>27.599999999999998</v>
      </c>
      <c r="G173" s="26">
        <f>9.3+9.4+9.4</f>
        <v>28.1</v>
      </c>
      <c r="H173" s="27">
        <f>9+9+9.1</f>
        <v>27.1</v>
      </c>
      <c r="I173" s="72">
        <f>SUM(D173:H173)</f>
        <v>109.94999999999999</v>
      </c>
      <c r="J173" s="73">
        <f>RANK(I173,$I$163:$I$179)</f>
        <v>1</v>
      </c>
      <c r="K173" s="67" t="s">
        <v>399</v>
      </c>
    </row>
    <row r="174" spans="1:11" ht="7.5" customHeight="1">
      <c r="A174" s="70"/>
      <c r="B174" s="93"/>
      <c r="C174" s="94"/>
      <c r="D174" s="17"/>
      <c r="E174" s="18"/>
      <c r="F174" s="18"/>
      <c r="G174" s="18"/>
      <c r="H174" s="19"/>
      <c r="I174" s="17"/>
      <c r="J174" s="19"/>
    </row>
    <row r="175" spans="1:11" ht="21" thickBot="1">
      <c r="A175" s="22" t="s">
        <v>13</v>
      </c>
      <c r="B175" s="33" t="s">
        <v>114</v>
      </c>
      <c r="C175" s="34" t="s">
        <v>117</v>
      </c>
      <c r="D175" s="25">
        <f>9.1+9.2+9.2</f>
        <v>27.499999999999996</v>
      </c>
      <c r="E175" s="26">
        <v>-1</v>
      </c>
      <c r="F175" s="26">
        <f>8.7+8.8+8.7</f>
        <v>26.2</v>
      </c>
      <c r="G175" s="26">
        <f>8.6+8.8+8.7</f>
        <v>26.099999999999998</v>
      </c>
      <c r="H175" s="27">
        <f>8.6+8.7+8.4</f>
        <v>25.699999999999996</v>
      </c>
      <c r="I175" s="72">
        <f>SUM(D175:H175)</f>
        <v>104.5</v>
      </c>
      <c r="J175" s="73">
        <f>RANK(I175,$I$163:$I$179)</f>
        <v>4</v>
      </c>
    </row>
    <row r="176" spans="1:11" ht="7.5" customHeight="1">
      <c r="A176" s="70"/>
      <c r="B176" s="93"/>
      <c r="C176" s="94"/>
      <c r="D176" s="17"/>
      <c r="E176" s="18"/>
      <c r="F176" s="18"/>
      <c r="G176" s="18"/>
      <c r="H176" s="19"/>
      <c r="I176" s="17"/>
      <c r="J176" s="19"/>
    </row>
    <row r="177" spans="1:11" ht="20.25">
      <c r="A177" s="22" t="s">
        <v>14</v>
      </c>
      <c r="B177" s="23" t="s">
        <v>290</v>
      </c>
      <c r="C177" s="24" t="s">
        <v>9</v>
      </c>
      <c r="D177" s="25">
        <f>9+9+9.1</f>
        <v>27.1</v>
      </c>
      <c r="E177" s="26">
        <v>-0.4</v>
      </c>
      <c r="F177" s="26">
        <f>9+9.1+9.2</f>
        <v>27.3</v>
      </c>
      <c r="G177" s="26">
        <f>8.9+9+9.4</f>
        <v>27.299999999999997</v>
      </c>
      <c r="H177" s="27">
        <f>8.7+8.8+8.5</f>
        <v>26</v>
      </c>
      <c r="I177" s="72">
        <f>SUM(D177:H177)</f>
        <v>107.3</v>
      </c>
      <c r="J177" s="73">
        <f>RANK(I177,$I$163:$I$179)</f>
        <v>3</v>
      </c>
      <c r="K177" s="67" t="s">
        <v>399</v>
      </c>
    </row>
    <row r="178" spans="1:11" ht="7.5" customHeight="1">
      <c r="A178" s="58"/>
      <c r="B178" s="95"/>
      <c r="C178" s="96"/>
      <c r="D178" s="61"/>
      <c r="E178" s="62"/>
      <c r="F178" s="62"/>
      <c r="G178" s="62"/>
      <c r="H178" s="63"/>
      <c r="I178" s="17"/>
      <c r="J178" s="19"/>
    </row>
    <row r="179" spans="1:11" ht="21" thickBot="1">
      <c r="A179" s="32" t="s">
        <v>24</v>
      </c>
      <c r="B179" s="33" t="s">
        <v>291</v>
      </c>
      <c r="C179" s="34" t="s">
        <v>197</v>
      </c>
      <c r="D179" s="35"/>
      <c r="E179" s="36"/>
      <c r="F179" s="36"/>
      <c r="G179" s="36"/>
      <c r="H179" s="37"/>
      <c r="I179" s="4">
        <f>SUM(D179:H179)</f>
        <v>0</v>
      </c>
      <c r="J179" s="74">
        <f>RANK(I179,$I$163:$I$179)</f>
        <v>9</v>
      </c>
    </row>
    <row r="180" spans="1:11" ht="7.5" customHeight="1"/>
    <row r="181" spans="1:11" ht="7.5" customHeight="1"/>
    <row r="182" spans="1:11" ht="7.5" customHeight="1"/>
    <row r="183" spans="1:11" ht="7.5" customHeight="1"/>
    <row r="184" spans="1:11">
      <c r="A184" s="191" t="s">
        <v>119</v>
      </c>
      <c r="B184" s="191"/>
      <c r="C184" s="191"/>
      <c r="D184" s="191"/>
      <c r="E184" s="191"/>
      <c r="F184" s="191"/>
      <c r="G184" s="191"/>
      <c r="H184" s="191"/>
      <c r="I184" s="191"/>
      <c r="J184" s="191"/>
      <c r="K184" s="2"/>
    </row>
    <row r="185" spans="1:11" ht="7.5" customHeight="1" thickBot="1">
      <c r="A185" s="2"/>
      <c r="I185" s="2"/>
      <c r="J185" s="2"/>
      <c r="K185" s="2"/>
    </row>
    <row r="186" spans="1:11">
      <c r="A186" s="243"/>
      <c r="B186" s="194" t="s">
        <v>0</v>
      </c>
      <c r="C186" s="196" t="s">
        <v>1</v>
      </c>
      <c r="D186" s="198" t="s">
        <v>2</v>
      </c>
      <c r="E186" s="199"/>
      <c r="F186" s="199"/>
      <c r="G186" s="199"/>
      <c r="H186" s="200"/>
      <c r="I186" s="201" t="s">
        <v>3</v>
      </c>
      <c r="J186" s="203" t="s">
        <v>4</v>
      </c>
      <c r="K186" s="2"/>
    </row>
    <row r="187" spans="1:11" ht="15.75" thickBot="1">
      <c r="A187" s="244"/>
      <c r="B187" s="195"/>
      <c r="C187" s="197"/>
      <c r="D187" s="4">
        <v>1</v>
      </c>
      <c r="E187" s="5">
        <v>2</v>
      </c>
      <c r="F187" s="5">
        <v>3</v>
      </c>
      <c r="G187" s="5">
        <v>4</v>
      </c>
      <c r="H187" s="6">
        <v>5</v>
      </c>
      <c r="I187" s="202"/>
      <c r="J187" s="204"/>
      <c r="K187" s="2"/>
    </row>
    <row r="188" spans="1:11" ht="7.5" customHeight="1" thickBot="1">
      <c r="A188" s="2"/>
      <c r="I188" s="2"/>
      <c r="J188" s="2"/>
      <c r="K188" s="2"/>
    </row>
    <row r="189" spans="1:11" ht="20.25">
      <c r="A189" s="234" t="s">
        <v>5</v>
      </c>
      <c r="B189" s="8" t="s">
        <v>292</v>
      </c>
      <c r="C189" s="235" t="s">
        <v>9</v>
      </c>
      <c r="D189" s="237">
        <v>26.4</v>
      </c>
      <c r="E189" s="230">
        <v>-0.05</v>
      </c>
      <c r="F189" s="230">
        <v>25.5</v>
      </c>
      <c r="G189" s="230">
        <f>8.6+8.4+8.4</f>
        <v>25.4</v>
      </c>
      <c r="H189" s="203">
        <f>8.6+8.4+8.3</f>
        <v>25.3</v>
      </c>
      <c r="I189" s="231">
        <f>SUM(D189:H189)</f>
        <v>102.55</v>
      </c>
      <c r="J189" s="232">
        <f>RANK(I189,$I$189:$I$225)</f>
        <v>3</v>
      </c>
      <c r="K189" s="2" t="s">
        <v>399</v>
      </c>
    </row>
    <row r="190" spans="1:11" ht="20.25">
      <c r="A190" s="257"/>
      <c r="B190" s="40" t="s">
        <v>293</v>
      </c>
      <c r="C190" s="252"/>
      <c r="D190" s="260"/>
      <c r="E190" s="261"/>
      <c r="F190" s="261"/>
      <c r="G190" s="261"/>
      <c r="H190" s="233"/>
      <c r="I190" s="259"/>
      <c r="J190" s="242"/>
      <c r="K190" s="2"/>
    </row>
    <row r="191" spans="1:11" ht="7.5" customHeight="1">
      <c r="A191" s="43"/>
      <c r="B191" s="44"/>
      <c r="C191" s="19"/>
      <c r="D191" s="20"/>
      <c r="E191" s="45"/>
      <c r="F191" s="45"/>
      <c r="G191" s="45"/>
      <c r="H191" s="21"/>
      <c r="I191" s="20"/>
      <c r="J191" s="29"/>
      <c r="K191" s="2"/>
    </row>
    <row r="192" spans="1:11" ht="20.25">
      <c r="A192" s="213" t="s">
        <v>7</v>
      </c>
      <c r="B192" s="23" t="s">
        <v>122</v>
      </c>
      <c r="C192" s="239" t="s">
        <v>17</v>
      </c>
      <c r="D192" s="238">
        <v>25.9</v>
      </c>
      <c r="E192" s="206">
        <v>-0.05</v>
      </c>
      <c r="F192" s="206">
        <v>25</v>
      </c>
      <c r="G192" s="206">
        <f>8.6+8.3+8.2</f>
        <v>25.099999999999998</v>
      </c>
      <c r="H192" s="208">
        <f>8.4+8.5+8.5</f>
        <v>25.4</v>
      </c>
      <c r="I192" s="209">
        <f>SUM(D192:H192)</f>
        <v>101.35</v>
      </c>
      <c r="J192" s="211">
        <f>RANK(I192,$I$189:$I$225)</f>
        <v>6</v>
      </c>
      <c r="K192" s="2"/>
    </row>
    <row r="193" spans="1:11" ht="20.25">
      <c r="A193" s="213"/>
      <c r="B193" s="23" t="s">
        <v>124</v>
      </c>
      <c r="C193" s="241"/>
      <c r="D193" s="238"/>
      <c r="E193" s="206"/>
      <c r="F193" s="206"/>
      <c r="G193" s="206"/>
      <c r="H193" s="208"/>
      <c r="I193" s="209"/>
      <c r="J193" s="233"/>
      <c r="K193" s="2"/>
    </row>
    <row r="194" spans="1:11" ht="7.5" customHeight="1">
      <c r="A194" s="43"/>
      <c r="B194" s="44"/>
      <c r="C194" s="75"/>
      <c r="D194" s="20"/>
      <c r="E194" s="45"/>
      <c r="F194" s="45"/>
      <c r="G194" s="45"/>
      <c r="H194" s="21"/>
      <c r="I194" s="20"/>
      <c r="J194" s="29"/>
      <c r="K194" s="2"/>
    </row>
    <row r="195" spans="1:11" ht="20.25">
      <c r="A195" s="251" t="s">
        <v>8</v>
      </c>
      <c r="B195" s="23" t="s">
        <v>294</v>
      </c>
      <c r="C195" s="239" t="s">
        <v>195</v>
      </c>
      <c r="D195" s="238">
        <v>26.85</v>
      </c>
      <c r="E195" s="206">
        <v>-0.55000000000000004</v>
      </c>
      <c r="F195" s="206">
        <v>25.6</v>
      </c>
      <c r="G195" s="206">
        <f>8.8+8.6+8.2</f>
        <v>25.599999999999998</v>
      </c>
      <c r="H195" s="208">
        <f>8.8+8.8+8.6</f>
        <v>26.200000000000003</v>
      </c>
      <c r="I195" s="209">
        <f>SUM(D195:H195)</f>
        <v>103.7</v>
      </c>
      <c r="J195" s="211">
        <v>2</v>
      </c>
      <c r="K195" s="2" t="s">
        <v>399</v>
      </c>
    </row>
    <row r="196" spans="1:11" ht="20.25">
      <c r="A196" s="256"/>
      <c r="B196" s="23" t="s">
        <v>295</v>
      </c>
      <c r="C196" s="240"/>
      <c r="D196" s="238"/>
      <c r="E196" s="206"/>
      <c r="F196" s="206"/>
      <c r="G196" s="206"/>
      <c r="H196" s="208"/>
      <c r="I196" s="209"/>
      <c r="J196" s="242"/>
      <c r="K196" s="2"/>
    </row>
    <row r="197" spans="1:11" ht="20.25">
      <c r="A197" s="257"/>
      <c r="B197" s="23" t="s">
        <v>296</v>
      </c>
      <c r="C197" s="241"/>
      <c r="D197" s="238"/>
      <c r="E197" s="206"/>
      <c r="F197" s="206"/>
      <c r="G197" s="206"/>
      <c r="H197" s="208"/>
      <c r="I197" s="209"/>
      <c r="J197" s="233"/>
      <c r="K197" s="2"/>
    </row>
    <row r="198" spans="1:11" ht="7.5" customHeight="1">
      <c r="A198" s="43"/>
      <c r="B198" s="44"/>
      <c r="C198" s="75"/>
      <c r="D198" s="20"/>
      <c r="E198" s="45"/>
      <c r="F198" s="45"/>
      <c r="G198" s="45"/>
      <c r="H198" s="21"/>
      <c r="I198" s="20"/>
      <c r="J198" s="29"/>
      <c r="K198" s="2"/>
    </row>
    <row r="199" spans="1:11" ht="20.25">
      <c r="A199" s="213" t="s">
        <v>10</v>
      </c>
      <c r="B199" s="23" t="s">
        <v>297</v>
      </c>
      <c r="C199" s="239" t="s">
        <v>200</v>
      </c>
      <c r="D199" s="238">
        <v>26.4</v>
      </c>
      <c r="E199" s="206">
        <v>-0.1</v>
      </c>
      <c r="F199" s="206">
        <v>25.3</v>
      </c>
      <c r="G199" s="206">
        <f>8.5+8.3+8.3</f>
        <v>25.1</v>
      </c>
      <c r="H199" s="208">
        <f>8.7+8.4+8.3</f>
        <v>25.400000000000002</v>
      </c>
      <c r="I199" s="209">
        <f>SUM(D199:H199)</f>
        <v>102.1</v>
      </c>
      <c r="J199" s="211">
        <f>RANK(I199,$I$189:$I$225)</f>
        <v>4</v>
      </c>
      <c r="K199" s="2" t="s">
        <v>399</v>
      </c>
    </row>
    <row r="200" spans="1:11" ht="20.25">
      <c r="A200" s="213"/>
      <c r="B200" s="23" t="s">
        <v>298</v>
      </c>
      <c r="C200" s="240"/>
      <c r="D200" s="238"/>
      <c r="E200" s="206"/>
      <c r="F200" s="206"/>
      <c r="G200" s="206"/>
      <c r="H200" s="208"/>
      <c r="I200" s="209"/>
      <c r="J200" s="233"/>
      <c r="K200" s="2"/>
    </row>
    <row r="201" spans="1:11" ht="7.5" customHeight="1">
      <c r="A201" s="43"/>
      <c r="B201" s="44"/>
      <c r="C201" s="75"/>
      <c r="D201" s="20"/>
      <c r="E201" s="45"/>
      <c r="F201" s="45"/>
      <c r="G201" s="45"/>
      <c r="H201" s="21"/>
      <c r="I201" s="20"/>
      <c r="J201" s="29"/>
      <c r="K201" s="2"/>
    </row>
    <row r="202" spans="1:11" ht="20.25">
      <c r="A202" s="213" t="s">
        <v>11</v>
      </c>
      <c r="B202" s="23" t="s">
        <v>299</v>
      </c>
      <c r="C202" s="239" t="s">
        <v>197</v>
      </c>
      <c r="D202" s="238">
        <v>24.8</v>
      </c>
      <c r="E202" s="206">
        <v>-0.9</v>
      </c>
      <c r="F202" s="206">
        <v>21</v>
      </c>
      <c r="G202" s="206">
        <f>7.5+7+6.5</f>
        <v>21</v>
      </c>
      <c r="H202" s="208">
        <f>7.6+7.1+7</f>
        <v>21.7</v>
      </c>
      <c r="I202" s="209">
        <f>SUM(D202:H202)</f>
        <v>87.600000000000009</v>
      </c>
      <c r="J202" s="211">
        <f>RANK(I202,$I$189:$I$225)</f>
        <v>11</v>
      </c>
      <c r="K202" s="2"/>
    </row>
    <row r="203" spans="1:11" ht="20.25">
      <c r="A203" s="213"/>
      <c r="B203" s="23" t="s">
        <v>300</v>
      </c>
      <c r="C203" s="240"/>
      <c r="D203" s="238"/>
      <c r="E203" s="206"/>
      <c r="F203" s="206"/>
      <c r="G203" s="206"/>
      <c r="H203" s="208"/>
      <c r="I203" s="209"/>
      <c r="J203" s="233"/>
      <c r="K203" s="2"/>
    </row>
    <row r="204" spans="1:11" ht="7.5" customHeight="1">
      <c r="A204" s="43"/>
      <c r="B204" s="44"/>
      <c r="C204" s="75"/>
      <c r="D204" s="20"/>
      <c r="E204" s="45"/>
      <c r="F204" s="45"/>
      <c r="G204" s="45"/>
      <c r="H204" s="21"/>
      <c r="I204" s="20"/>
      <c r="J204" s="29"/>
      <c r="K204" s="2"/>
    </row>
    <row r="205" spans="1:11" ht="20.25">
      <c r="A205" s="213" t="s">
        <v>12</v>
      </c>
      <c r="B205" s="23" t="s">
        <v>301</v>
      </c>
      <c r="C205" s="239" t="s">
        <v>9</v>
      </c>
      <c r="D205" s="238">
        <v>25.25</v>
      </c>
      <c r="E205" s="206">
        <v>-0.15</v>
      </c>
      <c r="F205" s="206">
        <v>24.4</v>
      </c>
      <c r="G205" s="206">
        <f>8+8.1+8</f>
        <v>24.1</v>
      </c>
      <c r="H205" s="208">
        <f>7.9+8+8</f>
        <v>23.9</v>
      </c>
      <c r="I205" s="209">
        <f>SUM(D205:H205)</f>
        <v>97.5</v>
      </c>
      <c r="J205" s="211">
        <f>RANK(I205,$I$189:$I$225)</f>
        <v>7</v>
      </c>
      <c r="K205" s="2"/>
    </row>
    <row r="206" spans="1:11" ht="20.25">
      <c r="A206" s="213"/>
      <c r="B206" s="23" t="s">
        <v>302</v>
      </c>
      <c r="C206" s="241"/>
      <c r="D206" s="238"/>
      <c r="E206" s="206"/>
      <c r="F206" s="206"/>
      <c r="G206" s="206"/>
      <c r="H206" s="208"/>
      <c r="I206" s="209"/>
      <c r="J206" s="233"/>
      <c r="K206" s="2"/>
    </row>
    <row r="207" spans="1:11" ht="7.5" customHeight="1">
      <c r="A207" s="43"/>
      <c r="B207" s="44"/>
      <c r="C207" s="75"/>
      <c r="D207" s="20"/>
      <c r="E207" s="45"/>
      <c r="F207" s="45"/>
      <c r="G207" s="45"/>
      <c r="H207" s="21"/>
      <c r="I207" s="20"/>
      <c r="J207" s="29"/>
      <c r="K207" s="2"/>
    </row>
    <row r="208" spans="1:11" ht="20.25">
      <c r="A208" s="213" t="s">
        <v>13</v>
      </c>
      <c r="B208" s="23" t="s">
        <v>120</v>
      </c>
      <c r="C208" s="239" t="s">
        <v>16</v>
      </c>
      <c r="D208" s="238">
        <v>0</v>
      </c>
      <c r="E208" s="206">
        <v>0</v>
      </c>
      <c r="F208" s="206">
        <v>0</v>
      </c>
      <c r="G208" s="206">
        <v>0</v>
      </c>
      <c r="H208" s="208">
        <v>0</v>
      </c>
      <c r="I208" s="209">
        <f>SUM(D208:H208)</f>
        <v>0</v>
      </c>
      <c r="J208" s="211">
        <f>RANK(I208,$I$189:$I$225)</f>
        <v>12</v>
      </c>
      <c r="K208" s="2"/>
    </row>
    <row r="209" spans="1:11" ht="20.25">
      <c r="A209" s="213"/>
      <c r="B209" s="23" t="s">
        <v>303</v>
      </c>
      <c r="C209" s="241"/>
      <c r="D209" s="238"/>
      <c r="E209" s="206"/>
      <c r="F209" s="206"/>
      <c r="G209" s="206"/>
      <c r="H209" s="208"/>
      <c r="I209" s="209"/>
      <c r="J209" s="233"/>
      <c r="K209" s="2"/>
    </row>
    <row r="210" spans="1:11" ht="7.5" customHeight="1">
      <c r="A210" s="43"/>
      <c r="B210" s="44"/>
      <c r="C210" s="75"/>
      <c r="D210" s="20"/>
      <c r="E210" s="45"/>
      <c r="F210" s="45"/>
      <c r="G210" s="45"/>
      <c r="H210" s="21"/>
      <c r="I210" s="20"/>
      <c r="J210" s="29"/>
      <c r="K210" s="2"/>
    </row>
    <row r="211" spans="1:11" ht="20.25">
      <c r="A211" s="213" t="s">
        <v>14</v>
      </c>
      <c r="B211" s="23" t="s">
        <v>304</v>
      </c>
      <c r="C211" s="239" t="s">
        <v>193</v>
      </c>
      <c r="D211" s="238">
        <v>25.5</v>
      </c>
      <c r="E211" s="206">
        <v>-0.05</v>
      </c>
      <c r="F211" s="206">
        <v>22.7</v>
      </c>
      <c r="G211" s="206">
        <f>7.7+7.4+7.6</f>
        <v>22.700000000000003</v>
      </c>
      <c r="H211" s="208">
        <f>7.9+7.8+7.7</f>
        <v>23.4</v>
      </c>
      <c r="I211" s="209">
        <f>SUM(D211:H211)</f>
        <v>94.25</v>
      </c>
      <c r="J211" s="211">
        <f>RANK(I211,$I$189:$I$225)</f>
        <v>8</v>
      </c>
      <c r="K211" s="2"/>
    </row>
    <row r="212" spans="1:11" ht="20.25">
      <c r="A212" s="213"/>
      <c r="B212" s="23" t="s">
        <v>305</v>
      </c>
      <c r="C212" s="241"/>
      <c r="D212" s="238"/>
      <c r="E212" s="206"/>
      <c r="F212" s="206"/>
      <c r="G212" s="206"/>
      <c r="H212" s="208"/>
      <c r="I212" s="209"/>
      <c r="J212" s="233"/>
      <c r="K212" s="2"/>
    </row>
    <row r="213" spans="1:11" ht="7.5" customHeight="1">
      <c r="A213" s="43"/>
      <c r="B213" s="44"/>
      <c r="C213" s="75"/>
      <c r="D213" s="20"/>
      <c r="E213" s="45"/>
      <c r="F213" s="45"/>
      <c r="G213" s="45"/>
      <c r="H213" s="21"/>
      <c r="I213" s="20"/>
      <c r="J213" s="29"/>
      <c r="K213" s="2"/>
    </row>
    <row r="214" spans="1:11" ht="20.25">
      <c r="A214" s="213" t="s">
        <v>24</v>
      </c>
      <c r="B214" s="23" t="s">
        <v>306</v>
      </c>
      <c r="C214" s="239" t="s">
        <v>239</v>
      </c>
      <c r="D214" s="238">
        <v>23.15</v>
      </c>
      <c r="E214" s="206">
        <v>0</v>
      </c>
      <c r="F214" s="206">
        <v>22.3</v>
      </c>
      <c r="G214" s="206">
        <f>7.6+7.5+7.6</f>
        <v>22.7</v>
      </c>
      <c r="H214" s="208">
        <f>7.4+7.3+7.5</f>
        <v>22.2</v>
      </c>
      <c r="I214" s="209">
        <f>SUM(D214:H214)</f>
        <v>90.350000000000009</v>
      </c>
      <c r="J214" s="211">
        <v>10</v>
      </c>
      <c r="K214" s="2"/>
    </row>
    <row r="215" spans="1:11" ht="20.25">
      <c r="A215" s="213"/>
      <c r="B215" s="23" t="s">
        <v>307</v>
      </c>
      <c r="C215" s="240"/>
      <c r="D215" s="238"/>
      <c r="E215" s="206"/>
      <c r="F215" s="206"/>
      <c r="G215" s="206"/>
      <c r="H215" s="208"/>
      <c r="I215" s="209"/>
      <c r="J215" s="242"/>
      <c r="K215" s="2"/>
    </row>
    <row r="216" spans="1:11" ht="20.25">
      <c r="A216" s="213"/>
      <c r="B216" s="23" t="s">
        <v>308</v>
      </c>
      <c r="C216" s="241"/>
      <c r="D216" s="238"/>
      <c r="E216" s="206"/>
      <c r="F216" s="206"/>
      <c r="G216" s="206"/>
      <c r="H216" s="208"/>
      <c r="I216" s="209"/>
      <c r="J216" s="233"/>
      <c r="K216" s="2"/>
    </row>
    <row r="217" spans="1:11" ht="7.5" customHeight="1">
      <c r="A217" s="43"/>
      <c r="B217" s="44"/>
      <c r="C217" s="75"/>
      <c r="D217" s="20"/>
      <c r="E217" s="45"/>
      <c r="F217" s="45"/>
      <c r="G217" s="45"/>
      <c r="H217" s="21"/>
      <c r="I217" s="20"/>
      <c r="J217" s="29"/>
      <c r="K217" s="2"/>
    </row>
    <row r="218" spans="1:11" ht="20.25">
      <c r="A218" s="213" t="s">
        <v>26</v>
      </c>
      <c r="B218" s="23" t="s">
        <v>309</v>
      </c>
      <c r="C218" s="239" t="s">
        <v>54</v>
      </c>
      <c r="D218" s="238">
        <v>25.6</v>
      </c>
      <c r="E218" s="206">
        <v>-0.1</v>
      </c>
      <c r="F218" s="206">
        <v>22.1</v>
      </c>
      <c r="G218" s="206">
        <f>7.8+6.8+7.5</f>
        <v>22.1</v>
      </c>
      <c r="H218" s="208">
        <f>7.9+7.2+7.4</f>
        <v>22.5</v>
      </c>
      <c r="I218" s="209">
        <f>SUM(D218:H218)</f>
        <v>92.2</v>
      </c>
      <c r="J218" s="211">
        <f>RANK(I218,$I$189:$I$225)</f>
        <v>9</v>
      </c>
      <c r="K218" s="2"/>
    </row>
    <row r="219" spans="1:11" ht="20.25">
      <c r="A219" s="213"/>
      <c r="B219" s="23" t="s">
        <v>310</v>
      </c>
      <c r="C219" s="241"/>
      <c r="D219" s="238"/>
      <c r="E219" s="206"/>
      <c r="F219" s="206"/>
      <c r="G219" s="206"/>
      <c r="H219" s="208"/>
      <c r="I219" s="209"/>
      <c r="J219" s="233"/>
      <c r="K219" s="2"/>
    </row>
    <row r="220" spans="1:11" ht="7.5" customHeight="1">
      <c r="A220" s="43"/>
      <c r="B220" s="44"/>
      <c r="C220" s="75"/>
      <c r="D220" s="20"/>
      <c r="E220" s="45"/>
      <c r="F220" s="45"/>
      <c r="G220" s="45"/>
      <c r="H220" s="21"/>
      <c r="I220" s="20"/>
      <c r="J220" s="29"/>
      <c r="K220" s="2"/>
    </row>
    <row r="221" spans="1:11" ht="20.25">
      <c r="A221" s="213" t="s">
        <v>33</v>
      </c>
      <c r="B221" s="23" t="s">
        <v>311</v>
      </c>
      <c r="C221" s="239" t="s">
        <v>17</v>
      </c>
      <c r="D221" s="238">
        <v>27.1</v>
      </c>
      <c r="E221" s="206">
        <v>-0.05</v>
      </c>
      <c r="F221" s="206">
        <v>25.4</v>
      </c>
      <c r="G221" s="206">
        <f>8.5+8.5+8.5</f>
        <v>25.5</v>
      </c>
      <c r="H221" s="208">
        <f>8.1+7.9+8</f>
        <v>24</v>
      </c>
      <c r="I221" s="209">
        <f>SUM(D221:H221)</f>
        <v>101.95</v>
      </c>
      <c r="J221" s="211">
        <f>RANK(I221,$I$189:$I$225)</f>
        <v>5</v>
      </c>
      <c r="K221" s="2"/>
    </row>
    <row r="222" spans="1:11" ht="20.25">
      <c r="A222" s="213"/>
      <c r="B222" s="23" t="s">
        <v>312</v>
      </c>
      <c r="C222" s="241"/>
      <c r="D222" s="238"/>
      <c r="E222" s="206"/>
      <c r="F222" s="206"/>
      <c r="G222" s="206"/>
      <c r="H222" s="208"/>
      <c r="I222" s="209"/>
      <c r="J222" s="233"/>
      <c r="K222" s="2"/>
    </row>
    <row r="223" spans="1:11" ht="7.5" customHeight="1">
      <c r="A223" s="43"/>
      <c r="B223" s="44"/>
      <c r="C223" s="75"/>
      <c r="D223" s="20"/>
      <c r="E223" s="45"/>
      <c r="F223" s="45"/>
      <c r="G223" s="45"/>
      <c r="H223" s="21"/>
      <c r="I223" s="20"/>
      <c r="J223" s="29"/>
      <c r="K223" s="2"/>
    </row>
    <row r="224" spans="1:11" ht="20.25">
      <c r="A224" s="213" t="s">
        <v>34</v>
      </c>
      <c r="B224" s="23" t="s">
        <v>121</v>
      </c>
      <c r="C224" s="239" t="s">
        <v>9</v>
      </c>
      <c r="D224" s="238">
        <v>26.7</v>
      </c>
      <c r="E224" s="206">
        <v>0</v>
      </c>
      <c r="F224" s="206">
        <v>26.4</v>
      </c>
      <c r="G224" s="206">
        <f>8.8+8.6+8.6</f>
        <v>26</v>
      </c>
      <c r="H224" s="208">
        <f>8.6+8.5+8.6</f>
        <v>25.700000000000003</v>
      </c>
      <c r="I224" s="209">
        <f>SUM(D224:H224)</f>
        <v>104.8</v>
      </c>
      <c r="J224" s="211">
        <f>RANK(I224,$I$189:$I$225)</f>
        <v>1</v>
      </c>
      <c r="K224" s="2" t="s">
        <v>399</v>
      </c>
    </row>
    <row r="225" spans="1:11" ht="21" thickBot="1">
      <c r="A225" s="214"/>
      <c r="B225" s="33" t="s">
        <v>313</v>
      </c>
      <c r="C225" s="258"/>
      <c r="D225" s="245"/>
      <c r="E225" s="207"/>
      <c r="F225" s="207"/>
      <c r="G225" s="207"/>
      <c r="H225" s="204"/>
      <c r="I225" s="210"/>
      <c r="J225" s="212"/>
      <c r="K225" s="2"/>
    </row>
    <row r="226" spans="1:11" ht="7.5" customHeight="1">
      <c r="I226" s="97"/>
      <c r="J226" s="97"/>
      <c r="K226" s="97"/>
    </row>
    <row r="227" spans="1:11" ht="7.5" customHeight="1"/>
    <row r="228" spans="1:11" ht="7.5" customHeight="1"/>
    <row r="229" spans="1:11" ht="7.5" customHeight="1"/>
    <row r="230" spans="1:11" ht="7.5" customHeight="1"/>
    <row r="231" spans="1:11">
      <c r="A231" s="191" t="s">
        <v>125</v>
      </c>
      <c r="B231" s="191"/>
      <c r="C231" s="191"/>
      <c r="D231" s="191"/>
      <c r="E231" s="191"/>
      <c r="F231" s="191"/>
      <c r="G231" s="191"/>
      <c r="H231" s="191"/>
      <c r="I231" s="191"/>
      <c r="J231" s="191"/>
      <c r="K231" s="2"/>
    </row>
    <row r="232" spans="1:11" ht="7.5" customHeight="1" thickBot="1">
      <c r="A232" s="2"/>
      <c r="I232" s="2"/>
      <c r="J232" s="2"/>
      <c r="K232" s="2"/>
    </row>
    <row r="233" spans="1:11">
      <c r="A233" s="243"/>
      <c r="B233" s="194" t="s">
        <v>0</v>
      </c>
      <c r="C233" s="196" t="s">
        <v>1</v>
      </c>
      <c r="D233" s="198" t="s">
        <v>2</v>
      </c>
      <c r="E233" s="199"/>
      <c r="F233" s="199"/>
      <c r="G233" s="199"/>
      <c r="H233" s="200"/>
      <c r="I233" s="201" t="s">
        <v>3</v>
      </c>
      <c r="J233" s="203" t="s">
        <v>4</v>
      </c>
      <c r="K233" s="2"/>
    </row>
    <row r="234" spans="1:11" ht="15.75" thickBot="1">
      <c r="A234" s="244"/>
      <c r="B234" s="195"/>
      <c r="C234" s="197"/>
      <c r="D234" s="4">
        <v>1</v>
      </c>
      <c r="E234" s="5">
        <v>2</v>
      </c>
      <c r="F234" s="5">
        <v>3</v>
      </c>
      <c r="G234" s="5">
        <v>4</v>
      </c>
      <c r="H234" s="6">
        <v>5</v>
      </c>
      <c r="I234" s="202"/>
      <c r="J234" s="204"/>
      <c r="K234" s="2"/>
    </row>
    <row r="235" spans="1:11" ht="7.5" customHeight="1" thickBot="1">
      <c r="A235" s="2"/>
      <c r="I235" s="2"/>
      <c r="J235" s="2"/>
      <c r="K235" s="2"/>
    </row>
    <row r="236" spans="1:11" ht="20.25">
      <c r="A236" s="234" t="s">
        <v>5</v>
      </c>
      <c r="B236" s="8" t="s">
        <v>314</v>
      </c>
      <c r="C236" s="235" t="s">
        <v>9</v>
      </c>
      <c r="D236" s="237">
        <v>23.9</v>
      </c>
      <c r="E236" s="230">
        <v>-0.2</v>
      </c>
      <c r="F236" s="230">
        <v>24.1</v>
      </c>
      <c r="G236" s="230">
        <v>23.6</v>
      </c>
      <c r="H236" s="203">
        <v>23.8</v>
      </c>
      <c r="I236" s="231">
        <f>SUM(D236:H236)</f>
        <v>95.2</v>
      </c>
      <c r="J236" s="232">
        <f>RANK(I236,$I$236:$I$268)</f>
        <v>8</v>
      </c>
      <c r="K236" s="2"/>
    </row>
    <row r="237" spans="1:11" ht="20.25">
      <c r="A237" s="213"/>
      <c r="B237" s="23" t="s">
        <v>315</v>
      </c>
      <c r="C237" s="236"/>
      <c r="D237" s="238"/>
      <c r="E237" s="206"/>
      <c r="F237" s="206"/>
      <c r="G237" s="206"/>
      <c r="H237" s="208"/>
      <c r="I237" s="209"/>
      <c r="J237" s="233"/>
      <c r="K237" s="2"/>
    </row>
    <row r="238" spans="1:11" ht="7.5" customHeight="1">
      <c r="A238" s="43"/>
      <c r="B238" s="44"/>
      <c r="C238" s="19"/>
      <c r="D238" s="20"/>
      <c r="E238" s="45"/>
      <c r="F238" s="45"/>
      <c r="G238" s="45"/>
      <c r="H238" s="21"/>
      <c r="I238" s="20"/>
      <c r="J238" s="29"/>
      <c r="K238" s="2"/>
    </row>
    <row r="239" spans="1:11" ht="20.25">
      <c r="A239" s="213" t="s">
        <v>7</v>
      </c>
      <c r="B239" s="23" t="s">
        <v>316</v>
      </c>
      <c r="C239" s="239" t="s">
        <v>232</v>
      </c>
      <c r="D239" s="238">
        <v>20.3</v>
      </c>
      <c r="E239" s="206">
        <v>-0.85</v>
      </c>
      <c r="F239" s="206">
        <v>23.9</v>
      </c>
      <c r="G239" s="206">
        <v>22.7</v>
      </c>
      <c r="H239" s="208">
        <v>22.7</v>
      </c>
      <c r="I239" s="209">
        <f>SUM(D239:H239)</f>
        <v>88.75</v>
      </c>
      <c r="J239" s="211">
        <f>RANK(I239,$I$236:$I$268)</f>
        <v>10</v>
      </c>
      <c r="K239" s="2"/>
    </row>
    <row r="240" spans="1:11" ht="20.25">
      <c r="A240" s="213"/>
      <c r="B240" s="23" t="s">
        <v>317</v>
      </c>
      <c r="C240" s="240"/>
      <c r="D240" s="238"/>
      <c r="E240" s="206"/>
      <c r="F240" s="206"/>
      <c r="G240" s="206"/>
      <c r="H240" s="208"/>
      <c r="I240" s="209"/>
      <c r="J240" s="242"/>
      <c r="K240" s="2"/>
    </row>
    <row r="241" spans="1:11" ht="7.5" customHeight="1">
      <c r="A241" s="43"/>
      <c r="B241" s="44"/>
      <c r="C241" s="75"/>
      <c r="D241" s="20"/>
      <c r="E241" s="45"/>
      <c r="F241" s="45"/>
      <c r="G241" s="45"/>
      <c r="H241" s="21"/>
      <c r="I241" s="20"/>
      <c r="J241" s="29"/>
      <c r="K241" s="2"/>
    </row>
    <row r="242" spans="1:11" ht="20.25">
      <c r="A242" s="251" t="s">
        <v>8</v>
      </c>
      <c r="B242" s="23" t="s">
        <v>104</v>
      </c>
      <c r="C242" s="239" t="s">
        <v>79</v>
      </c>
      <c r="D242" s="238">
        <v>25.6</v>
      </c>
      <c r="E242" s="206">
        <v>-0.45</v>
      </c>
      <c r="F242" s="206">
        <v>25.6</v>
      </c>
      <c r="G242" s="206">
        <v>26</v>
      </c>
      <c r="H242" s="208">
        <v>26.2</v>
      </c>
      <c r="I242" s="209">
        <f>SUM(D242:H242)</f>
        <v>102.95</v>
      </c>
      <c r="J242" s="211">
        <f>RANK(I242,$I$236:$I$268)</f>
        <v>3</v>
      </c>
      <c r="K242" s="2" t="s">
        <v>399</v>
      </c>
    </row>
    <row r="243" spans="1:11" ht="20.25">
      <c r="A243" s="257"/>
      <c r="B243" s="23" t="s">
        <v>318</v>
      </c>
      <c r="C243" s="241"/>
      <c r="D243" s="238"/>
      <c r="E243" s="206"/>
      <c r="F243" s="206"/>
      <c r="G243" s="206"/>
      <c r="H243" s="208"/>
      <c r="I243" s="209"/>
      <c r="J243" s="233"/>
      <c r="K243" s="2"/>
    </row>
    <row r="244" spans="1:11" ht="7.5" customHeight="1">
      <c r="A244" s="43"/>
      <c r="B244" s="44"/>
      <c r="C244" s="75"/>
      <c r="D244" s="20"/>
      <c r="E244" s="45"/>
      <c r="F244" s="45"/>
      <c r="G244" s="45"/>
      <c r="H244" s="21"/>
      <c r="I244" s="20"/>
      <c r="J244" s="29"/>
      <c r="K244" s="2"/>
    </row>
    <row r="245" spans="1:11" ht="20.25">
      <c r="A245" s="213" t="s">
        <v>10</v>
      </c>
      <c r="B245" s="23" t="s">
        <v>47</v>
      </c>
      <c r="C245" s="239" t="s">
        <v>16</v>
      </c>
      <c r="D245" s="238">
        <v>24.3</v>
      </c>
      <c r="E245" s="206">
        <v>-0.1</v>
      </c>
      <c r="F245" s="206">
        <v>23.2</v>
      </c>
      <c r="G245" s="206">
        <v>24.4</v>
      </c>
      <c r="H245" s="208">
        <v>25.2</v>
      </c>
      <c r="I245" s="209">
        <f>SUM(D245:H245)</f>
        <v>97</v>
      </c>
      <c r="J245" s="211">
        <f>RANK(I245,$I$236:$I$268)</f>
        <v>6</v>
      </c>
      <c r="K245" s="2"/>
    </row>
    <row r="246" spans="1:11" ht="20.25">
      <c r="A246" s="213"/>
      <c r="B246" s="23" t="s">
        <v>15</v>
      </c>
      <c r="C246" s="241"/>
      <c r="D246" s="238"/>
      <c r="E246" s="206"/>
      <c r="F246" s="206"/>
      <c r="G246" s="206"/>
      <c r="H246" s="208"/>
      <c r="I246" s="209"/>
      <c r="J246" s="233"/>
      <c r="K246" s="2"/>
    </row>
    <row r="247" spans="1:11" ht="7.5" customHeight="1">
      <c r="A247" s="43"/>
      <c r="B247" s="44"/>
      <c r="C247" s="75"/>
      <c r="D247" s="20"/>
      <c r="E247" s="45"/>
      <c r="F247" s="45"/>
      <c r="G247" s="45"/>
      <c r="H247" s="21"/>
      <c r="I247" s="20"/>
      <c r="J247" s="29"/>
      <c r="K247" s="2"/>
    </row>
    <row r="248" spans="1:11" ht="20.25">
      <c r="A248" s="213" t="s">
        <v>11</v>
      </c>
      <c r="B248" s="23" t="s">
        <v>126</v>
      </c>
      <c r="C248" s="239" t="s">
        <v>9</v>
      </c>
      <c r="D248" s="238">
        <v>25.7</v>
      </c>
      <c r="E248" s="206">
        <v>-0.35</v>
      </c>
      <c r="F248" s="206">
        <v>24.6</v>
      </c>
      <c r="G248" s="206">
        <v>25.8</v>
      </c>
      <c r="H248" s="208">
        <v>25</v>
      </c>
      <c r="I248" s="209">
        <f>SUM(D248:H248)</f>
        <v>100.75</v>
      </c>
      <c r="J248" s="211">
        <f>RANK(I248,$I$236:$I$268)</f>
        <v>5</v>
      </c>
      <c r="K248" s="2"/>
    </row>
    <row r="249" spans="1:11" ht="20.25">
      <c r="A249" s="213"/>
      <c r="B249" s="23" t="s">
        <v>46</v>
      </c>
      <c r="C249" s="241"/>
      <c r="D249" s="238"/>
      <c r="E249" s="206"/>
      <c r="F249" s="206"/>
      <c r="G249" s="206"/>
      <c r="H249" s="208"/>
      <c r="I249" s="209"/>
      <c r="J249" s="233"/>
      <c r="K249" s="2"/>
    </row>
    <row r="250" spans="1:11" ht="7.5" customHeight="1">
      <c r="A250" s="43"/>
      <c r="B250" s="44"/>
      <c r="C250" s="75"/>
      <c r="D250" s="20"/>
      <c r="E250" s="45"/>
      <c r="F250" s="45"/>
      <c r="G250" s="45"/>
      <c r="H250" s="21"/>
      <c r="I250" s="20"/>
      <c r="J250" s="29"/>
      <c r="K250" s="2"/>
    </row>
    <row r="251" spans="1:11" ht="20.25">
      <c r="A251" s="213" t="s">
        <v>12</v>
      </c>
      <c r="B251" s="23" t="s">
        <v>108</v>
      </c>
      <c r="C251" s="239" t="s">
        <v>232</v>
      </c>
      <c r="D251" s="238">
        <v>26.7</v>
      </c>
      <c r="E251" s="206">
        <v>0</v>
      </c>
      <c r="F251" s="206">
        <v>26.7</v>
      </c>
      <c r="G251" s="206">
        <v>26.8</v>
      </c>
      <c r="H251" s="208">
        <v>26.6</v>
      </c>
      <c r="I251" s="209">
        <f>SUM(D251:H251)</f>
        <v>106.80000000000001</v>
      </c>
      <c r="J251" s="211">
        <f>RANK(I251,$I$236:$I$268)</f>
        <v>2</v>
      </c>
      <c r="K251" s="2" t="s">
        <v>399</v>
      </c>
    </row>
    <row r="252" spans="1:11" ht="20.25">
      <c r="A252" s="213"/>
      <c r="B252" s="23" t="s">
        <v>112</v>
      </c>
      <c r="C252" s="241"/>
      <c r="D252" s="238"/>
      <c r="E252" s="206"/>
      <c r="F252" s="206"/>
      <c r="G252" s="206"/>
      <c r="H252" s="208"/>
      <c r="I252" s="209"/>
      <c r="J252" s="233"/>
      <c r="K252" s="2"/>
    </row>
    <row r="253" spans="1:11" ht="7.5" customHeight="1">
      <c r="A253" s="43"/>
      <c r="B253" s="44"/>
      <c r="C253" s="75"/>
      <c r="D253" s="20"/>
      <c r="E253" s="45"/>
      <c r="F253" s="45"/>
      <c r="G253" s="45"/>
      <c r="H253" s="21"/>
      <c r="I253" s="20"/>
      <c r="J253" s="29"/>
      <c r="K253" s="2"/>
    </row>
    <row r="254" spans="1:11" ht="20.25">
      <c r="A254" s="213" t="s">
        <v>13</v>
      </c>
      <c r="B254" s="23" t="s">
        <v>319</v>
      </c>
      <c r="C254" s="239" t="s">
        <v>193</v>
      </c>
      <c r="D254" s="238">
        <v>23.8</v>
      </c>
      <c r="E254" s="206">
        <v>-0.9</v>
      </c>
      <c r="F254" s="206">
        <v>24.9</v>
      </c>
      <c r="G254" s="206">
        <v>23.9</v>
      </c>
      <c r="H254" s="208">
        <v>24.2</v>
      </c>
      <c r="I254" s="209">
        <f>SUM(D254:H254)</f>
        <v>95.899999999999991</v>
      </c>
      <c r="J254" s="211">
        <f>RANK(I254,$I$236:$I$268)</f>
        <v>7</v>
      </c>
      <c r="K254" s="2"/>
    </row>
    <row r="255" spans="1:11" ht="20.25">
      <c r="A255" s="213"/>
      <c r="B255" s="23" t="s">
        <v>321</v>
      </c>
      <c r="C255" s="240"/>
      <c r="D255" s="238"/>
      <c r="E255" s="206"/>
      <c r="F255" s="206"/>
      <c r="G255" s="206"/>
      <c r="H255" s="208"/>
      <c r="I255" s="209"/>
      <c r="J255" s="242"/>
      <c r="K255" s="2"/>
    </row>
    <row r="256" spans="1:11" ht="20.25">
      <c r="A256" s="213"/>
      <c r="B256" s="23" t="s">
        <v>320</v>
      </c>
      <c r="C256" s="241"/>
      <c r="D256" s="238"/>
      <c r="E256" s="206"/>
      <c r="F256" s="206"/>
      <c r="G256" s="206"/>
      <c r="H256" s="208"/>
      <c r="I256" s="209"/>
      <c r="J256" s="233"/>
      <c r="K256" s="2"/>
    </row>
    <row r="257" spans="1:11" ht="7.5" customHeight="1">
      <c r="A257" s="43"/>
      <c r="B257" s="44"/>
      <c r="C257" s="75"/>
      <c r="D257" s="20"/>
      <c r="E257" s="45"/>
      <c r="F257" s="45"/>
      <c r="G257" s="45"/>
      <c r="H257" s="21"/>
      <c r="I257" s="20"/>
      <c r="J257" s="29"/>
      <c r="K257" s="2"/>
    </row>
    <row r="258" spans="1:11" ht="20.25">
      <c r="A258" s="213" t="s">
        <v>14</v>
      </c>
      <c r="B258" s="23" t="s">
        <v>127</v>
      </c>
      <c r="C258" s="239" t="s">
        <v>232</v>
      </c>
      <c r="D258" s="238">
        <v>23</v>
      </c>
      <c r="E258" s="206">
        <v>0</v>
      </c>
      <c r="F258" s="206">
        <v>24</v>
      </c>
      <c r="G258" s="206">
        <v>22.7</v>
      </c>
      <c r="H258" s="208">
        <v>22.6</v>
      </c>
      <c r="I258" s="209">
        <f>SUM(D258:H258)</f>
        <v>92.300000000000011</v>
      </c>
      <c r="J258" s="211">
        <f>RANK(I258,$I$236:$I$268)</f>
        <v>9</v>
      </c>
      <c r="K258" s="2"/>
    </row>
    <row r="259" spans="1:11" ht="20.25">
      <c r="A259" s="213"/>
      <c r="B259" s="23" t="s">
        <v>128</v>
      </c>
      <c r="C259" s="241"/>
      <c r="D259" s="238"/>
      <c r="E259" s="206"/>
      <c r="F259" s="206"/>
      <c r="G259" s="206"/>
      <c r="H259" s="208"/>
      <c r="I259" s="209"/>
      <c r="J259" s="233"/>
      <c r="K259" s="2"/>
    </row>
    <row r="260" spans="1:11" ht="7.5" customHeight="1">
      <c r="A260" s="43"/>
      <c r="B260" s="44"/>
      <c r="C260" s="75"/>
      <c r="D260" s="20"/>
      <c r="E260" s="45"/>
      <c r="F260" s="45"/>
      <c r="G260" s="45"/>
      <c r="H260" s="21"/>
      <c r="I260" s="20"/>
      <c r="J260" s="42"/>
      <c r="K260" s="2"/>
    </row>
    <row r="261" spans="1:11" ht="20.25">
      <c r="A261" s="213" t="s">
        <v>24</v>
      </c>
      <c r="B261" s="23" t="s">
        <v>261</v>
      </c>
      <c r="C261" s="239" t="s">
        <v>193</v>
      </c>
      <c r="D261" s="238">
        <v>21.8</v>
      </c>
      <c r="E261" s="206">
        <v>-1.25</v>
      </c>
      <c r="F261" s="206">
        <v>23.1</v>
      </c>
      <c r="G261" s="206">
        <v>22.1</v>
      </c>
      <c r="H261" s="208">
        <v>22</v>
      </c>
      <c r="I261" s="209">
        <f>SUM(D261:H261)</f>
        <v>87.75</v>
      </c>
      <c r="J261" s="211">
        <f>RANK(I261,$I$236:$I$268)</f>
        <v>11</v>
      </c>
      <c r="K261" s="2"/>
    </row>
    <row r="262" spans="1:11" ht="20.25">
      <c r="A262" s="213"/>
      <c r="B262" s="23" t="s">
        <v>266</v>
      </c>
      <c r="C262" s="241"/>
      <c r="D262" s="238"/>
      <c r="E262" s="206"/>
      <c r="F262" s="206"/>
      <c r="G262" s="206"/>
      <c r="H262" s="208"/>
      <c r="I262" s="209"/>
      <c r="J262" s="233"/>
      <c r="K262" s="2"/>
    </row>
    <row r="263" spans="1:11" ht="7.5" customHeight="1">
      <c r="A263" s="43"/>
      <c r="B263" s="44"/>
      <c r="C263" s="75"/>
      <c r="D263" s="20"/>
      <c r="E263" s="45"/>
      <c r="F263" s="45"/>
      <c r="G263" s="45"/>
      <c r="H263" s="21"/>
      <c r="I263" s="20"/>
      <c r="J263" s="42"/>
      <c r="K263" s="2"/>
    </row>
    <row r="264" spans="1:11" ht="20.25">
      <c r="A264" s="213" t="s">
        <v>26</v>
      </c>
      <c r="B264" s="23" t="s">
        <v>21</v>
      </c>
      <c r="C264" s="239" t="s">
        <v>9</v>
      </c>
      <c r="D264" s="238">
        <v>28.1</v>
      </c>
      <c r="E264" s="206">
        <v>0</v>
      </c>
      <c r="F264" s="206">
        <v>27.9</v>
      </c>
      <c r="G264" s="206">
        <v>27.7</v>
      </c>
      <c r="H264" s="208">
        <v>28</v>
      </c>
      <c r="I264" s="209">
        <f>SUM(D264:H264)</f>
        <v>111.7</v>
      </c>
      <c r="J264" s="211">
        <f>RANK(I264,$I$236:$I$268)</f>
        <v>1</v>
      </c>
      <c r="K264" s="2" t="s">
        <v>399</v>
      </c>
    </row>
    <row r="265" spans="1:11" ht="20.25">
      <c r="A265" s="213"/>
      <c r="B265" s="23" t="s">
        <v>25</v>
      </c>
      <c r="C265" s="241"/>
      <c r="D265" s="238"/>
      <c r="E265" s="206"/>
      <c r="F265" s="206"/>
      <c r="G265" s="206"/>
      <c r="H265" s="208"/>
      <c r="I265" s="209"/>
      <c r="J265" s="233"/>
      <c r="K265" s="2"/>
    </row>
    <row r="266" spans="1:11" ht="7.5" customHeight="1">
      <c r="A266" s="43"/>
      <c r="B266" s="44"/>
      <c r="C266" s="75"/>
      <c r="D266" s="20"/>
      <c r="E266" s="45"/>
      <c r="F266" s="45"/>
      <c r="G266" s="45"/>
      <c r="H266" s="21"/>
      <c r="I266" s="20"/>
      <c r="J266" s="29"/>
      <c r="K266" s="2"/>
    </row>
    <row r="267" spans="1:11" ht="20.25">
      <c r="A267" s="213" t="s">
        <v>33</v>
      </c>
      <c r="B267" s="23" t="s">
        <v>260</v>
      </c>
      <c r="C267" s="215" t="s">
        <v>197</v>
      </c>
      <c r="D267" s="217">
        <v>25.7</v>
      </c>
      <c r="E267" s="206">
        <v>0</v>
      </c>
      <c r="F267" s="206">
        <v>25.8</v>
      </c>
      <c r="G267" s="206">
        <v>25.7</v>
      </c>
      <c r="H267" s="208">
        <v>25.7</v>
      </c>
      <c r="I267" s="209">
        <f>SUM(D267:H267)</f>
        <v>102.9</v>
      </c>
      <c r="J267" s="211">
        <f>RANK(I267,$I$236:$I$268)</f>
        <v>4</v>
      </c>
      <c r="K267" s="2"/>
    </row>
    <row r="268" spans="1:11" ht="21" thickBot="1">
      <c r="A268" s="214"/>
      <c r="B268" s="76" t="s">
        <v>322</v>
      </c>
      <c r="C268" s="216"/>
      <c r="D268" s="218"/>
      <c r="E268" s="207"/>
      <c r="F268" s="207"/>
      <c r="G268" s="207"/>
      <c r="H268" s="204"/>
      <c r="I268" s="210"/>
      <c r="J268" s="212"/>
      <c r="K268" s="2"/>
    </row>
    <row r="269" spans="1:11" ht="7.5" customHeight="1"/>
    <row r="270" spans="1:11" ht="7.5" customHeight="1"/>
    <row r="271" spans="1:11" ht="7.5" customHeight="1"/>
    <row r="272" spans="1:11" ht="7.5" customHeight="1"/>
    <row r="273" spans="1:11">
      <c r="A273" s="191" t="s">
        <v>129</v>
      </c>
      <c r="B273" s="191"/>
      <c r="C273" s="191"/>
      <c r="D273" s="191"/>
      <c r="E273" s="191"/>
      <c r="F273" s="191"/>
      <c r="G273" s="191"/>
      <c r="H273" s="191"/>
      <c r="I273" s="191"/>
      <c r="J273" s="191"/>
      <c r="K273" s="2"/>
    </row>
    <row r="274" spans="1:11" ht="7.5" customHeight="1" thickBot="1">
      <c r="A274" s="2"/>
      <c r="I274" s="2"/>
      <c r="J274" s="2"/>
      <c r="K274" s="2"/>
    </row>
    <row r="275" spans="1:11">
      <c r="A275" s="243"/>
      <c r="B275" s="194" t="s">
        <v>0</v>
      </c>
      <c r="C275" s="196" t="s">
        <v>1</v>
      </c>
      <c r="D275" s="198" t="s">
        <v>2</v>
      </c>
      <c r="E275" s="199"/>
      <c r="F275" s="199"/>
      <c r="G275" s="199"/>
      <c r="H275" s="200"/>
      <c r="I275" s="201" t="s">
        <v>3</v>
      </c>
      <c r="J275" s="203" t="s">
        <v>4</v>
      </c>
      <c r="K275" s="2"/>
    </row>
    <row r="276" spans="1:11" ht="15.75" thickBot="1">
      <c r="A276" s="244"/>
      <c r="B276" s="195"/>
      <c r="C276" s="197"/>
      <c r="D276" s="4">
        <v>1</v>
      </c>
      <c r="E276" s="5">
        <v>2</v>
      </c>
      <c r="F276" s="5">
        <v>3</v>
      </c>
      <c r="G276" s="5">
        <v>4</v>
      </c>
      <c r="H276" s="6">
        <v>5</v>
      </c>
      <c r="I276" s="202"/>
      <c r="J276" s="204"/>
      <c r="K276" s="2"/>
    </row>
    <row r="277" spans="1:11" ht="7.5" customHeight="1" thickBot="1">
      <c r="A277" s="2"/>
      <c r="I277" s="2"/>
      <c r="J277" s="2"/>
      <c r="K277" s="2"/>
    </row>
    <row r="278" spans="1:11" ht="20.25">
      <c r="A278" s="234" t="s">
        <v>5</v>
      </c>
      <c r="B278" s="8" t="s">
        <v>277</v>
      </c>
      <c r="C278" s="235" t="s">
        <v>54</v>
      </c>
      <c r="D278" s="237">
        <v>25.8</v>
      </c>
      <c r="E278" s="230">
        <v>-0.85</v>
      </c>
      <c r="F278" s="230">
        <v>24.5</v>
      </c>
      <c r="G278" s="230">
        <v>25.5</v>
      </c>
      <c r="H278" s="203">
        <v>24.6</v>
      </c>
      <c r="I278" s="231">
        <f>SUM(D278:H278)</f>
        <v>99.550000000000011</v>
      </c>
      <c r="J278" s="232">
        <f>RANK(I278,$I$278:$I$315)</f>
        <v>7</v>
      </c>
      <c r="K278" s="2"/>
    </row>
    <row r="279" spans="1:11" ht="20.25">
      <c r="A279" s="213"/>
      <c r="B279" s="23" t="s">
        <v>323</v>
      </c>
      <c r="C279" s="236"/>
      <c r="D279" s="238"/>
      <c r="E279" s="206"/>
      <c r="F279" s="206"/>
      <c r="G279" s="206"/>
      <c r="H279" s="208"/>
      <c r="I279" s="209"/>
      <c r="J279" s="233"/>
      <c r="K279" s="2"/>
    </row>
    <row r="280" spans="1:11" ht="7.5" customHeight="1">
      <c r="A280" s="43"/>
      <c r="B280" s="44"/>
      <c r="C280" s="19"/>
      <c r="D280" s="20"/>
      <c r="E280" s="45"/>
      <c r="F280" s="45"/>
      <c r="G280" s="45"/>
      <c r="H280" s="21"/>
      <c r="I280" s="20"/>
      <c r="J280" s="29"/>
      <c r="K280" s="2"/>
    </row>
    <row r="281" spans="1:11" ht="20.25">
      <c r="A281" s="213" t="s">
        <v>7</v>
      </c>
      <c r="B281" s="23" t="s">
        <v>324</v>
      </c>
      <c r="C281" s="239" t="s">
        <v>17</v>
      </c>
      <c r="D281" s="238">
        <v>26.6</v>
      </c>
      <c r="E281" s="206">
        <v>-0.45</v>
      </c>
      <c r="F281" s="206">
        <v>26.1</v>
      </c>
      <c r="G281" s="206">
        <v>26.3</v>
      </c>
      <c r="H281" s="208">
        <v>25</v>
      </c>
      <c r="I281" s="209">
        <f>SUM(D281:H281)</f>
        <v>103.55</v>
      </c>
      <c r="J281" s="211">
        <f>RANK(I281,$I$278:$I$315)</f>
        <v>3</v>
      </c>
      <c r="K281" s="2" t="s">
        <v>399</v>
      </c>
    </row>
    <row r="282" spans="1:11" ht="20.25">
      <c r="A282" s="213"/>
      <c r="B282" s="23" t="s">
        <v>325</v>
      </c>
      <c r="C282" s="241"/>
      <c r="D282" s="238"/>
      <c r="E282" s="206"/>
      <c r="F282" s="206"/>
      <c r="G282" s="206"/>
      <c r="H282" s="208"/>
      <c r="I282" s="209"/>
      <c r="J282" s="233"/>
      <c r="K282" s="2"/>
    </row>
    <row r="283" spans="1:11" ht="7.5" customHeight="1">
      <c r="A283" s="43"/>
      <c r="B283" s="44"/>
      <c r="C283" s="75"/>
      <c r="D283" s="20"/>
      <c r="E283" s="45"/>
      <c r="F283" s="45"/>
      <c r="G283" s="45"/>
      <c r="H283" s="21"/>
      <c r="I283" s="20"/>
      <c r="J283" s="29"/>
      <c r="K283" s="2"/>
    </row>
    <row r="284" spans="1:11" ht="20.25">
      <c r="A284" s="251" t="s">
        <v>8</v>
      </c>
      <c r="B284" s="23" t="s">
        <v>326</v>
      </c>
      <c r="C284" s="239" t="s">
        <v>272</v>
      </c>
      <c r="D284" s="238">
        <v>23.7</v>
      </c>
      <c r="E284" s="206">
        <v>-0.9</v>
      </c>
      <c r="F284" s="206">
        <v>23.4</v>
      </c>
      <c r="G284" s="206">
        <v>23.4</v>
      </c>
      <c r="H284" s="208">
        <v>23.5</v>
      </c>
      <c r="I284" s="209">
        <f>SUM(D284:H284)</f>
        <v>93.1</v>
      </c>
      <c r="J284" s="211">
        <f>RANK(I284,$I$278:$I$315)</f>
        <v>12</v>
      </c>
      <c r="K284" s="2"/>
    </row>
    <row r="285" spans="1:11" ht="20.25">
      <c r="A285" s="256"/>
      <c r="B285" s="23" t="s">
        <v>284</v>
      </c>
      <c r="C285" s="240"/>
      <c r="D285" s="238"/>
      <c r="E285" s="206"/>
      <c r="F285" s="206"/>
      <c r="G285" s="206"/>
      <c r="H285" s="208"/>
      <c r="I285" s="209"/>
      <c r="J285" s="242"/>
      <c r="K285" s="2"/>
    </row>
    <row r="286" spans="1:11" ht="7.5" customHeight="1">
      <c r="A286" s="43"/>
      <c r="B286" s="44"/>
      <c r="C286" s="75"/>
      <c r="D286" s="20"/>
      <c r="E286" s="45"/>
      <c r="F286" s="45"/>
      <c r="G286" s="45"/>
      <c r="H286" s="21"/>
      <c r="I286" s="20"/>
      <c r="J286" s="29"/>
      <c r="K286" s="2"/>
    </row>
    <row r="287" spans="1:11" ht="20.25">
      <c r="A287" s="213" t="s">
        <v>10</v>
      </c>
      <c r="B287" s="23" t="s">
        <v>327</v>
      </c>
      <c r="C287" s="239" t="s">
        <v>202</v>
      </c>
      <c r="D287" s="238">
        <v>24.7</v>
      </c>
      <c r="E287" s="206">
        <v>-0.6</v>
      </c>
      <c r="F287" s="206">
        <v>23.6</v>
      </c>
      <c r="G287" s="206">
        <v>23.7</v>
      </c>
      <c r="H287" s="208">
        <v>23.7</v>
      </c>
      <c r="I287" s="209">
        <f>SUM(D287:H287)</f>
        <v>95.100000000000009</v>
      </c>
      <c r="J287" s="211">
        <f>RANK(I287,$I$278:$I$315)</f>
        <v>11</v>
      </c>
      <c r="K287" s="2"/>
    </row>
    <row r="288" spans="1:11" ht="20.25">
      <c r="A288" s="213"/>
      <c r="B288" s="23" t="s">
        <v>281</v>
      </c>
      <c r="C288" s="240"/>
      <c r="D288" s="238"/>
      <c r="E288" s="206"/>
      <c r="F288" s="206"/>
      <c r="G288" s="206"/>
      <c r="H288" s="208"/>
      <c r="I288" s="209"/>
      <c r="J288" s="242"/>
      <c r="K288" s="2"/>
    </row>
    <row r="289" spans="1:11" ht="20.25">
      <c r="A289" s="213"/>
      <c r="B289" s="23" t="s">
        <v>275</v>
      </c>
      <c r="C289" s="241"/>
      <c r="D289" s="238"/>
      <c r="E289" s="206"/>
      <c r="F289" s="206"/>
      <c r="G289" s="206"/>
      <c r="H289" s="208"/>
      <c r="I289" s="209"/>
      <c r="J289" s="233"/>
      <c r="K289" s="2"/>
    </row>
    <row r="290" spans="1:11" ht="7.5" customHeight="1">
      <c r="A290" s="43"/>
      <c r="B290" s="44"/>
      <c r="C290" s="75"/>
      <c r="D290" s="20"/>
      <c r="E290" s="45"/>
      <c r="F290" s="45"/>
      <c r="G290" s="45"/>
      <c r="H290" s="21"/>
      <c r="I290" s="20"/>
      <c r="J290" s="29"/>
      <c r="K290" s="2"/>
    </row>
    <row r="291" spans="1:11" ht="20.25">
      <c r="A291" s="213" t="s">
        <v>11</v>
      </c>
      <c r="B291" s="23" t="s">
        <v>328</v>
      </c>
      <c r="C291" s="239" t="s">
        <v>200</v>
      </c>
      <c r="D291" s="238">
        <v>25.8</v>
      </c>
      <c r="E291" s="206">
        <v>-1.7</v>
      </c>
      <c r="F291" s="206">
        <v>24.3</v>
      </c>
      <c r="G291" s="206">
        <v>25.9</v>
      </c>
      <c r="H291" s="208">
        <v>25.9</v>
      </c>
      <c r="I291" s="209">
        <f>SUM(D291:H291)</f>
        <v>100.20000000000002</v>
      </c>
      <c r="J291" s="211">
        <f>RANK(I291,$I$278:$I$315)</f>
        <v>6</v>
      </c>
      <c r="K291" s="2"/>
    </row>
    <row r="292" spans="1:11" ht="20.25">
      <c r="A292" s="213"/>
      <c r="B292" s="23" t="s">
        <v>329</v>
      </c>
      <c r="C292" s="241"/>
      <c r="D292" s="238"/>
      <c r="E292" s="206"/>
      <c r="F292" s="206"/>
      <c r="G292" s="206"/>
      <c r="H292" s="208"/>
      <c r="I292" s="209"/>
      <c r="J292" s="233"/>
      <c r="K292" s="2"/>
    </row>
    <row r="293" spans="1:11" ht="7.5" customHeight="1">
      <c r="A293" s="43"/>
      <c r="B293" s="44"/>
      <c r="C293" s="75"/>
      <c r="D293" s="20"/>
      <c r="E293" s="45"/>
      <c r="F293" s="45"/>
      <c r="G293" s="45"/>
      <c r="H293" s="21"/>
      <c r="I293" s="20"/>
      <c r="J293" s="29"/>
      <c r="K293" s="2"/>
    </row>
    <row r="294" spans="1:11" ht="20.25">
      <c r="A294" s="251" t="s">
        <v>12</v>
      </c>
      <c r="B294" s="23" t="s">
        <v>330</v>
      </c>
      <c r="C294" s="239" t="s">
        <v>208</v>
      </c>
      <c r="D294" s="238">
        <v>25.8</v>
      </c>
      <c r="E294" s="206">
        <v>-0.8</v>
      </c>
      <c r="F294" s="206">
        <v>24.7</v>
      </c>
      <c r="G294" s="206">
        <v>25.9</v>
      </c>
      <c r="H294" s="208">
        <v>25.6</v>
      </c>
      <c r="I294" s="209">
        <f>SUM(D294:H294)</f>
        <v>101.19999999999999</v>
      </c>
      <c r="J294" s="211">
        <f>RANK(I294,$I$278:$I$315)</f>
        <v>4</v>
      </c>
      <c r="K294" s="2"/>
    </row>
    <row r="295" spans="1:11" ht="20.25">
      <c r="A295" s="256"/>
      <c r="B295" s="23" t="s">
        <v>331</v>
      </c>
      <c r="C295" s="240"/>
      <c r="D295" s="238"/>
      <c r="E295" s="206"/>
      <c r="F295" s="206"/>
      <c r="G295" s="206"/>
      <c r="H295" s="208"/>
      <c r="I295" s="209"/>
      <c r="J295" s="242"/>
      <c r="K295" s="2"/>
    </row>
    <row r="296" spans="1:11" ht="7.5" customHeight="1">
      <c r="A296" s="43"/>
      <c r="B296" s="44"/>
      <c r="C296" s="75"/>
      <c r="D296" s="20"/>
      <c r="E296" s="45"/>
      <c r="F296" s="45"/>
      <c r="G296" s="45"/>
      <c r="H296" s="21"/>
      <c r="I296" s="20"/>
      <c r="J296" s="29"/>
      <c r="K296" s="2"/>
    </row>
    <row r="297" spans="1:11" ht="20.25">
      <c r="A297" s="251" t="s">
        <v>13</v>
      </c>
      <c r="B297" s="23" t="s">
        <v>48</v>
      </c>
      <c r="C297" s="239" t="s">
        <v>23</v>
      </c>
      <c r="D297" s="238">
        <v>25.6</v>
      </c>
      <c r="E297" s="206">
        <v>-0.5</v>
      </c>
      <c r="F297" s="206">
        <v>24.7</v>
      </c>
      <c r="G297" s="206">
        <v>25.7</v>
      </c>
      <c r="H297" s="208">
        <v>25.3</v>
      </c>
      <c r="I297" s="209">
        <f>SUM(D297:H297)</f>
        <v>100.8</v>
      </c>
      <c r="J297" s="211">
        <f>RANK(I297,$I$278:$I$315)</f>
        <v>5</v>
      </c>
      <c r="K297" s="2"/>
    </row>
    <row r="298" spans="1:11" ht="20.25">
      <c r="A298" s="256"/>
      <c r="B298" s="23" t="s">
        <v>130</v>
      </c>
      <c r="C298" s="240"/>
      <c r="D298" s="238"/>
      <c r="E298" s="206"/>
      <c r="F298" s="206"/>
      <c r="G298" s="206"/>
      <c r="H298" s="208"/>
      <c r="I298" s="209"/>
      <c r="J298" s="242"/>
      <c r="K298" s="2"/>
    </row>
    <row r="299" spans="1:11" ht="20.25">
      <c r="A299" s="257"/>
      <c r="B299" s="23" t="s">
        <v>22</v>
      </c>
      <c r="C299" s="241"/>
      <c r="D299" s="238"/>
      <c r="E299" s="206"/>
      <c r="F299" s="206"/>
      <c r="G299" s="206"/>
      <c r="H299" s="208"/>
      <c r="I299" s="209"/>
      <c r="J299" s="233"/>
      <c r="K299" s="2"/>
    </row>
    <row r="300" spans="1:11" ht="7.5" customHeight="1">
      <c r="A300" s="43"/>
      <c r="B300" s="44"/>
      <c r="C300" s="75"/>
      <c r="D300" s="20"/>
      <c r="E300" s="45"/>
      <c r="F300" s="45"/>
      <c r="G300" s="45"/>
      <c r="H300" s="21"/>
      <c r="I300" s="20"/>
      <c r="J300" s="29"/>
      <c r="K300" s="2"/>
    </row>
    <row r="301" spans="1:11" ht="20.25">
      <c r="A301" s="213" t="s">
        <v>14</v>
      </c>
      <c r="B301" s="23" t="s">
        <v>35</v>
      </c>
      <c r="C301" s="239" t="s">
        <v>17</v>
      </c>
      <c r="D301" s="238">
        <v>26.7</v>
      </c>
      <c r="E301" s="206">
        <v>-0.45</v>
      </c>
      <c r="F301" s="206">
        <v>27</v>
      </c>
      <c r="G301" s="206">
        <v>26.8</v>
      </c>
      <c r="H301" s="208">
        <v>27.1</v>
      </c>
      <c r="I301" s="209">
        <f>SUM(D301:H301)</f>
        <v>107.15</v>
      </c>
      <c r="J301" s="211">
        <f>RANK(I301,$I$278:$I$315)</f>
        <v>1</v>
      </c>
      <c r="K301" s="2" t="s">
        <v>399</v>
      </c>
    </row>
    <row r="302" spans="1:11" ht="20.25">
      <c r="A302" s="213"/>
      <c r="B302" s="23" t="s">
        <v>28</v>
      </c>
      <c r="C302" s="241"/>
      <c r="D302" s="238"/>
      <c r="E302" s="206"/>
      <c r="F302" s="206"/>
      <c r="G302" s="206"/>
      <c r="H302" s="208"/>
      <c r="I302" s="209"/>
      <c r="J302" s="233"/>
      <c r="K302" s="2"/>
    </row>
    <row r="303" spans="1:11" ht="7.5" customHeight="1">
      <c r="A303" s="43"/>
      <c r="B303" s="44"/>
      <c r="C303" s="75"/>
      <c r="D303" s="20"/>
      <c r="E303" s="45"/>
      <c r="F303" s="45"/>
      <c r="G303" s="45"/>
      <c r="H303" s="21"/>
      <c r="I303" s="20"/>
      <c r="J303" s="42"/>
      <c r="K303" s="2"/>
    </row>
    <row r="304" spans="1:11" ht="20.25">
      <c r="A304" s="213" t="s">
        <v>24</v>
      </c>
      <c r="B304" s="23" t="s">
        <v>332</v>
      </c>
      <c r="C304" s="239" t="s">
        <v>270</v>
      </c>
      <c r="D304" s="238">
        <v>25.8</v>
      </c>
      <c r="E304" s="206">
        <v>-0.95</v>
      </c>
      <c r="F304" s="206">
        <v>26.8</v>
      </c>
      <c r="G304" s="206">
        <v>26</v>
      </c>
      <c r="H304" s="208">
        <v>25.9</v>
      </c>
      <c r="I304" s="209">
        <f>SUM(D304:H304)</f>
        <v>103.55000000000001</v>
      </c>
      <c r="J304" s="211">
        <f>RANK(I304,$I$278:$I$315)</f>
        <v>2</v>
      </c>
      <c r="K304" s="2" t="s">
        <v>399</v>
      </c>
    </row>
    <row r="305" spans="1:11" ht="20.25">
      <c r="A305" s="213"/>
      <c r="B305" s="23" t="s">
        <v>333</v>
      </c>
      <c r="C305" s="241"/>
      <c r="D305" s="238"/>
      <c r="E305" s="206"/>
      <c r="F305" s="206"/>
      <c r="G305" s="206"/>
      <c r="H305" s="208"/>
      <c r="I305" s="209"/>
      <c r="J305" s="233"/>
      <c r="K305" s="2"/>
    </row>
    <row r="306" spans="1:11" ht="7.5" customHeight="1">
      <c r="A306" s="43"/>
      <c r="B306" s="44"/>
      <c r="C306" s="75"/>
      <c r="D306" s="20"/>
      <c r="E306" s="45"/>
      <c r="F306" s="45"/>
      <c r="G306" s="45"/>
      <c r="H306" s="21"/>
      <c r="I306" s="20"/>
      <c r="J306" s="42"/>
      <c r="K306" s="2"/>
    </row>
    <row r="307" spans="1:11" ht="20.25">
      <c r="A307" s="213" t="s">
        <v>26</v>
      </c>
      <c r="B307" s="23" t="s">
        <v>131</v>
      </c>
      <c r="C307" s="239" t="s">
        <v>232</v>
      </c>
      <c r="D307" s="238">
        <v>25.2</v>
      </c>
      <c r="E307" s="206">
        <v>0</v>
      </c>
      <c r="F307" s="206">
        <v>24.9</v>
      </c>
      <c r="G307" s="206">
        <v>25.3</v>
      </c>
      <c r="H307" s="208">
        <v>23.1</v>
      </c>
      <c r="I307" s="209">
        <f>SUM(D307:H307)</f>
        <v>98.5</v>
      </c>
      <c r="J307" s="211">
        <f>RANK(I307,$I$278:$I$315)</f>
        <v>8</v>
      </c>
      <c r="K307" s="2"/>
    </row>
    <row r="308" spans="1:11" ht="21" thickBot="1">
      <c r="A308" s="213"/>
      <c r="B308" s="76" t="s">
        <v>132</v>
      </c>
      <c r="C308" s="241"/>
      <c r="D308" s="238"/>
      <c r="E308" s="206"/>
      <c r="F308" s="206"/>
      <c r="G308" s="206"/>
      <c r="H308" s="208"/>
      <c r="I308" s="209"/>
      <c r="J308" s="233"/>
      <c r="K308" s="2"/>
    </row>
    <row r="309" spans="1:11" ht="7.5" customHeight="1">
      <c r="A309" s="43"/>
      <c r="B309" s="44"/>
      <c r="C309" s="75"/>
      <c r="D309" s="20"/>
      <c r="E309" s="45"/>
      <c r="F309" s="45"/>
      <c r="G309" s="45"/>
      <c r="H309" s="21"/>
      <c r="I309" s="20"/>
      <c r="J309" s="42"/>
      <c r="K309" s="2"/>
    </row>
    <row r="310" spans="1:11" ht="20.25">
      <c r="A310" s="213" t="s">
        <v>33</v>
      </c>
      <c r="B310" s="23" t="s">
        <v>282</v>
      </c>
      <c r="C310" s="239" t="s">
        <v>193</v>
      </c>
      <c r="D310" s="238">
        <v>24.3</v>
      </c>
      <c r="E310" s="206">
        <v>-1.4</v>
      </c>
      <c r="F310" s="206">
        <v>25.1</v>
      </c>
      <c r="G310" s="206">
        <v>24.3</v>
      </c>
      <c r="H310" s="208">
        <v>24.1</v>
      </c>
      <c r="I310" s="209">
        <f>SUM(D310:H310)</f>
        <v>96.4</v>
      </c>
      <c r="J310" s="211">
        <f>RANK(I310,$I$278:$I$315)</f>
        <v>10</v>
      </c>
      <c r="K310" s="2"/>
    </row>
    <row r="311" spans="1:11" ht="21" thickBot="1">
      <c r="A311" s="213"/>
      <c r="B311" s="76" t="s">
        <v>278</v>
      </c>
      <c r="C311" s="241"/>
      <c r="D311" s="238"/>
      <c r="E311" s="206"/>
      <c r="F311" s="206"/>
      <c r="G311" s="206"/>
      <c r="H311" s="208"/>
      <c r="I311" s="209"/>
      <c r="J311" s="233"/>
      <c r="K311" s="2"/>
    </row>
    <row r="312" spans="1:11" ht="7.5" customHeight="1">
      <c r="A312" s="43"/>
      <c r="B312" s="44"/>
      <c r="C312" s="75"/>
      <c r="D312" s="20"/>
      <c r="E312" s="45"/>
      <c r="F312" s="45"/>
      <c r="G312" s="45"/>
      <c r="H312" s="21"/>
      <c r="I312" s="20"/>
      <c r="J312" s="29"/>
      <c r="K312" s="2"/>
    </row>
    <row r="313" spans="1:11" ht="20.25">
      <c r="A313" s="213" t="s">
        <v>34</v>
      </c>
      <c r="B313" s="23" t="s">
        <v>334</v>
      </c>
      <c r="C313" s="215" t="s">
        <v>239</v>
      </c>
      <c r="D313" s="217">
        <v>24.9</v>
      </c>
      <c r="E313" s="206">
        <v>-0.85</v>
      </c>
      <c r="F313" s="206">
        <v>24.8</v>
      </c>
      <c r="G313" s="206">
        <v>25</v>
      </c>
      <c r="H313" s="208">
        <v>24.1</v>
      </c>
      <c r="I313" s="209">
        <f>SUM(D313:H313)</f>
        <v>97.949999999999989</v>
      </c>
      <c r="J313" s="211">
        <f>RANK(I313,$I$278:$I$315)</f>
        <v>9</v>
      </c>
      <c r="K313" s="2"/>
    </row>
    <row r="314" spans="1:11" ht="20.25">
      <c r="A314" s="251"/>
      <c r="B314" s="111" t="s">
        <v>336</v>
      </c>
      <c r="C314" s="252"/>
      <c r="D314" s="253"/>
      <c r="E314" s="254"/>
      <c r="F314" s="254"/>
      <c r="G314" s="254"/>
      <c r="H314" s="211"/>
      <c r="I314" s="255"/>
      <c r="J314" s="242"/>
      <c r="K314" s="2"/>
    </row>
    <row r="315" spans="1:11" ht="21" thickBot="1">
      <c r="A315" s="214"/>
      <c r="B315" s="76" t="s">
        <v>335</v>
      </c>
      <c r="C315" s="216"/>
      <c r="D315" s="218"/>
      <c r="E315" s="207"/>
      <c r="F315" s="207"/>
      <c r="G315" s="207"/>
      <c r="H315" s="204"/>
      <c r="I315" s="210"/>
      <c r="J315" s="212"/>
      <c r="K315" s="2"/>
    </row>
    <row r="316" spans="1:11" ht="7.5" customHeight="1"/>
    <row r="317" spans="1:11" ht="7.5" customHeight="1"/>
    <row r="318" spans="1:11" ht="7.5" customHeight="1"/>
    <row r="319" spans="1:11" ht="7.5" customHeight="1"/>
    <row r="320" spans="1:11">
      <c r="A320" s="191" t="s">
        <v>133</v>
      </c>
      <c r="B320" s="191"/>
      <c r="C320" s="191"/>
      <c r="D320" s="191"/>
      <c r="E320" s="191"/>
      <c r="F320" s="191"/>
      <c r="G320" s="191"/>
      <c r="H320" s="191"/>
      <c r="I320" s="191"/>
      <c r="J320" s="191"/>
    </row>
    <row r="321" spans="1:11" ht="7.5" customHeight="1" thickBot="1"/>
    <row r="322" spans="1:11">
      <c r="A322" s="192"/>
      <c r="B322" s="194" t="s">
        <v>0</v>
      </c>
      <c r="C322" s="232" t="s">
        <v>1</v>
      </c>
      <c r="D322" s="246" t="s">
        <v>2</v>
      </c>
      <c r="E322" s="247"/>
      <c r="F322" s="247"/>
      <c r="G322" s="247"/>
      <c r="H322" s="248"/>
      <c r="I322" s="249" t="s">
        <v>3</v>
      </c>
      <c r="J322" s="232" t="s">
        <v>4</v>
      </c>
    </row>
    <row r="323" spans="1:11" ht="15.75" thickBot="1">
      <c r="A323" s="193"/>
      <c r="B323" s="195"/>
      <c r="C323" s="212"/>
      <c r="D323" s="4">
        <v>1</v>
      </c>
      <c r="E323" s="5">
        <v>2</v>
      </c>
      <c r="F323" s="5">
        <v>3</v>
      </c>
      <c r="G323" s="5">
        <v>4</v>
      </c>
      <c r="H323" s="6">
        <v>5</v>
      </c>
      <c r="I323" s="250"/>
      <c r="J323" s="212"/>
    </row>
    <row r="324" spans="1:11" ht="7.5" customHeight="1" thickBot="1"/>
    <row r="325" spans="1:11" ht="21" thickBot="1">
      <c r="A325" s="47" t="s">
        <v>5</v>
      </c>
      <c r="B325" s="48" t="s">
        <v>337</v>
      </c>
      <c r="C325" s="49" t="s">
        <v>202</v>
      </c>
      <c r="D325" s="50">
        <v>22.4</v>
      </c>
      <c r="E325" s="51">
        <v>-0.1</v>
      </c>
      <c r="F325" s="51">
        <v>22.5</v>
      </c>
      <c r="G325" s="51">
        <v>22.5</v>
      </c>
      <c r="H325" s="52">
        <v>22.1</v>
      </c>
      <c r="I325" s="114">
        <f>SUM(D325:H325)</f>
        <v>89.4</v>
      </c>
      <c r="J325" s="115">
        <f>RANK(I325,$I$325:$I$333)</f>
        <v>3</v>
      </c>
      <c r="K325" s="67" t="s">
        <v>399</v>
      </c>
    </row>
    <row r="326" spans="1:11" ht="7.5" customHeight="1" thickBot="1">
      <c r="I326" s="97"/>
      <c r="J326" s="97"/>
      <c r="K326" s="97"/>
    </row>
    <row r="327" spans="1:11" ht="21" thickBot="1">
      <c r="A327" s="47" t="s">
        <v>7</v>
      </c>
      <c r="B327" s="48" t="s">
        <v>264</v>
      </c>
      <c r="C327" s="49" t="s">
        <v>202</v>
      </c>
      <c r="D327" s="50">
        <v>22.6</v>
      </c>
      <c r="E327" s="51">
        <v>-0.75</v>
      </c>
      <c r="F327" s="51">
        <v>20.3</v>
      </c>
      <c r="G327" s="51">
        <v>20.3</v>
      </c>
      <c r="H327" s="52">
        <v>21</v>
      </c>
      <c r="I327" s="114">
        <f>SUM(D327:H327)</f>
        <v>83.45</v>
      </c>
      <c r="J327" s="115">
        <f>RANK(I327,$I$325:$I$333)</f>
        <v>5</v>
      </c>
      <c r="K327" s="67" t="s">
        <v>399</v>
      </c>
    </row>
    <row r="328" spans="1:11" ht="7.5" customHeight="1" thickBot="1">
      <c r="I328" s="97"/>
      <c r="J328" s="97"/>
      <c r="K328" s="97"/>
    </row>
    <row r="329" spans="1:11" ht="21" thickBot="1">
      <c r="A329" s="47" t="s">
        <v>8</v>
      </c>
      <c r="B329" s="48" t="s">
        <v>338</v>
      </c>
      <c r="C329" s="49" t="s">
        <v>135</v>
      </c>
      <c r="D329" s="50">
        <v>24.2</v>
      </c>
      <c r="E329" s="51">
        <v>-0.05</v>
      </c>
      <c r="F329" s="51">
        <v>23.1</v>
      </c>
      <c r="G329" s="51">
        <v>22.9</v>
      </c>
      <c r="H329" s="52">
        <v>22.6</v>
      </c>
      <c r="I329" s="114">
        <f>SUM(D329:H329)</f>
        <v>92.75</v>
      </c>
      <c r="J329" s="115">
        <f>RANK(I329,$I$325:$I$333)</f>
        <v>2</v>
      </c>
      <c r="K329" s="67" t="s">
        <v>399</v>
      </c>
    </row>
    <row r="330" spans="1:11" ht="7.5" customHeight="1" thickBot="1">
      <c r="I330" s="97"/>
      <c r="J330" s="97"/>
      <c r="K330" s="97"/>
    </row>
    <row r="331" spans="1:11" ht="21" thickBot="1">
      <c r="A331" s="47" t="s">
        <v>10</v>
      </c>
      <c r="B331" s="48" t="s">
        <v>287</v>
      </c>
      <c r="C331" s="49" t="s">
        <v>202</v>
      </c>
      <c r="D331" s="50">
        <v>24.1</v>
      </c>
      <c r="E331" s="51">
        <v>-0.1</v>
      </c>
      <c r="F331" s="51">
        <v>24.2</v>
      </c>
      <c r="G331" s="51">
        <v>24.9</v>
      </c>
      <c r="H331" s="52">
        <v>24.1</v>
      </c>
      <c r="I331" s="114">
        <f>SUM(D331:H331)</f>
        <v>97.199999999999989</v>
      </c>
      <c r="J331" s="115">
        <f>RANK(I331,$I$325:$I$333)</f>
        <v>1</v>
      </c>
      <c r="K331" s="67" t="s">
        <v>399</v>
      </c>
    </row>
    <row r="332" spans="1:11" ht="7.5" customHeight="1" thickBot="1">
      <c r="I332" s="97"/>
      <c r="J332" s="97"/>
      <c r="K332" s="97"/>
    </row>
    <row r="333" spans="1:11" ht="21" thickBot="1">
      <c r="A333" s="47" t="s">
        <v>11</v>
      </c>
      <c r="B333" s="48" t="s">
        <v>340</v>
      </c>
      <c r="C333" s="49" t="s">
        <v>339</v>
      </c>
      <c r="D333" s="50">
        <v>21.3</v>
      </c>
      <c r="E333" s="51">
        <v>-0.1</v>
      </c>
      <c r="F333" s="51">
        <v>19.899999999999999</v>
      </c>
      <c r="G333" s="51">
        <v>20.6</v>
      </c>
      <c r="H333" s="52">
        <v>21.9</v>
      </c>
      <c r="I333" s="114">
        <f>SUM(D333:H333)</f>
        <v>83.6</v>
      </c>
      <c r="J333" s="115">
        <f>RANK(I333,$I$325:$I$333)</f>
        <v>4</v>
      </c>
      <c r="K333" s="67" t="s">
        <v>399</v>
      </c>
    </row>
    <row r="334" spans="1:11" ht="7.5" customHeight="1"/>
    <row r="335" spans="1:11" ht="7.5" customHeight="1"/>
    <row r="336" spans="1:11" ht="7.5" customHeight="1"/>
    <row r="337" spans="1:11" ht="7.5" customHeight="1"/>
    <row r="338" spans="1:11">
      <c r="A338" s="191" t="s">
        <v>136</v>
      </c>
      <c r="B338" s="191"/>
      <c r="C338" s="191"/>
      <c r="D338" s="191"/>
      <c r="E338" s="191"/>
      <c r="F338" s="191"/>
      <c r="G338" s="191"/>
      <c r="H338" s="191"/>
      <c r="I338" s="191"/>
      <c r="J338" s="191"/>
    </row>
    <row r="339" spans="1:11" ht="7.5" customHeight="1" thickBot="1"/>
    <row r="340" spans="1:11">
      <c r="A340" s="192"/>
      <c r="B340" s="194" t="s">
        <v>0</v>
      </c>
      <c r="C340" s="232" t="s">
        <v>1</v>
      </c>
      <c r="D340" s="246" t="s">
        <v>2</v>
      </c>
      <c r="E340" s="247"/>
      <c r="F340" s="247"/>
      <c r="G340" s="247"/>
      <c r="H340" s="248"/>
      <c r="I340" s="249" t="s">
        <v>3</v>
      </c>
      <c r="J340" s="232" t="s">
        <v>4</v>
      </c>
    </row>
    <row r="341" spans="1:11" ht="15.75" thickBot="1">
      <c r="A341" s="193"/>
      <c r="B341" s="195"/>
      <c r="C341" s="212"/>
      <c r="D341" s="4">
        <v>1</v>
      </c>
      <c r="E341" s="5">
        <v>2</v>
      </c>
      <c r="F341" s="5">
        <v>3</v>
      </c>
      <c r="G341" s="5">
        <v>4</v>
      </c>
      <c r="H341" s="6">
        <v>5</v>
      </c>
      <c r="I341" s="250"/>
      <c r="J341" s="212"/>
    </row>
    <row r="342" spans="1:11" ht="7.5" customHeight="1" thickBot="1"/>
    <row r="343" spans="1:11" ht="20.25">
      <c r="A343" s="57" t="s">
        <v>5</v>
      </c>
      <c r="B343" s="8" t="s">
        <v>134</v>
      </c>
      <c r="C343" s="9" t="s">
        <v>135</v>
      </c>
      <c r="D343" s="10">
        <v>25.6</v>
      </c>
      <c r="E343" s="11">
        <v>-0.15</v>
      </c>
      <c r="F343" s="11">
        <v>25.8</v>
      </c>
      <c r="G343" s="11">
        <v>25.8</v>
      </c>
      <c r="H343" s="12">
        <v>25.5</v>
      </c>
      <c r="I343" s="68">
        <f>SUM(D343:H343)</f>
        <v>102.55</v>
      </c>
      <c r="J343" s="69">
        <f>RANK(I343,$I$343:$I$347)</f>
        <v>3</v>
      </c>
      <c r="K343" s="67" t="s">
        <v>399</v>
      </c>
    </row>
    <row r="344" spans="1:11" ht="7.5" customHeight="1" thickBot="1"/>
    <row r="345" spans="1:11" ht="20.25">
      <c r="A345" s="57" t="s">
        <v>7</v>
      </c>
      <c r="B345" s="8" t="s">
        <v>341</v>
      </c>
      <c r="C345" s="9" t="s">
        <v>272</v>
      </c>
      <c r="D345" s="10">
        <v>25.8</v>
      </c>
      <c r="E345" s="11">
        <v>-0.1</v>
      </c>
      <c r="F345" s="11">
        <v>26.6</v>
      </c>
      <c r="G345" s="11">
        <v>26.9</v>
      </c>
      <c r="H345" s="12">
        <v>26.8</v>
      </c>
      <c r="I345" s="68">
        <f>SUM(D345:H345)</f>
        <v>105.99999999999999</v>
      </c>
      <c r="J345" s="69">
        <f>RANK(I345,$I$343:$I$347)</f>
        <v>1</v>
      </c>
      <c r="K345" s="67" t="s">
        <v>399</v>
      </c>
    </row>
    <row r="346" spans="1:11" ht="7.5" customHeight="1" thickBot="1">
      <c r="A346" s="70"/>
      <c r="B346" s="93"/>
      <c r="C346" s="94"/>
      <c r="D346" s="17"/>
      <c r="E346" s="18"/>
      <c r="F346" s="18"/>
      <c r="G346" s="18"/>
      <c r="H346" s="19"/>
      <c r="I346" s="17"/>
      <c r="J346" s="19"/>
    </row>
    <row r="347" spans="1:11" ht="21" thickBot="1">
      <c r="A347" s="47" t="s">
        <v>8</v>
      </c>
      <c r="B347" s="48" t="s">
        <v>137</v>
      </c>
      <c r="C347" s="49" t="s">
        <v>135</v>
      </c>
      <c r="D347" s="50">
        <v>25.7</v>
      </c>
      <c r="E347" s="51">
        <v>-0.1</v>
      </c>
      <c r="F347" s="51">
        <v>25.9</v>
      </c>
      <c r="G347" s="51">
        <v>25.8</v>
      </c>
      <c r="H347" s="52">
        <v>25.4</v>
      </c>
      <c r="I347" s="114">
        <f>SUM(D347:H347)</f>
        <v>102.69999999999999</v>
      </c>
      <c r="J347" s="115">
        <f>RANK(I347,$I$343:$I$347)</f>
        <v>2</v>
      </c>
      <c r="K347" s="67" t="s">
        <v>399</v>
      </c>
    </row>
    <row r="348" spans="1:11" ht="7.5" customHeight="1"/>
    <row r="349" spans="1:11" ht="7.5" customHeight="1"/>
    <row r="350" spans="1:11" ht="7.5" customHeight="1"/>
    <row r="351" spans="1:11" ht="7.5" customHeight="1"/>
    <row r="352" spans="1:11">
      <c r="A352" s="191" t="s">
        <v>138</v>
      </c>
      <c r="B352" s="191"/>
      <c r="C352" s="191"/>
      <c r="D352" s="191"/>
      <c r="E352" s="191"/>
      <c r="F352" s="191"/>
      <c r="G352" s="191"/>
      <c r="H352" s="191"/>
      <c r="I352" s="191"/>
      <c r="J352" s="191"/>
    </row>
    <row r="353" spans="1:11" ht="7.5" customHeight="1" thickBot="1"/>
    <row r="354" spans="1:11">
      <c r="A354" s="192"/>
      <c r="B354" s="194" t="s">
        <v>0</v>
      </c>
      <c r="C354" s="232" t="s">
        <v>1</v>
      </c>
      <c r="D354" s="246" t="s">
        <v>2</v>
      </c>
      <c r="E354" s="247"/>
      <c r="F354" s="247"/>
      <c r="G354" s="247"/>
      <c r="H354" s="248"/>
      <c r="I354" s="249" t="s">
        <v>3</v>
      </c>
      <c r="J354" s="232" t="s">
        <v>4</v>
      </c>
    </row>
    <row r="355" spans="1:11" ht="15.75" thickBot="1">
      <c r="A355" s="193"/>
      <c r="B355" s="195"/>
      <c r="C355" s="212"/>
      <c r="D355" s="4">
        <v>1</v>
      </c>
      <c r="E355" s="5">
        <v>2</v>
      </c>
      <c r="F355" s="5">
        <v>3</v>
      </c>
      <c r="G355" s="5">
        <v>4</v>
      </c>
      <c r="H355" s="6">
        <v>5</v>
      </c>
      <c r="I355" s="250"/>
      <c r="J355" s="212"/>
    </row>
    <row r="356" spans="1:11" ht="7.5" customHeight="1" thickBot="1"/>
    <row r="357" spans="1:11" ht="20.25">
      <c r="A357" s="57" t="s">
        <v>5</v>
      </c>
      <c r="B357" s="8" t="s">
        <v>29</v>
      </c>
      <c r="C357" s="9" t="s">
        <v>30</v>
      </c>
      <c r="D357" s="10">
        <v>22.7</v>
      </c>
      <c r="E357" s="11">
        <v>-0.2</v>
      </c>
      <c r="F357" s="11">
        <v>22.9</v>
      </c>
      <c r="G357" s="11">
        <v>24.3</v>
      </c>
      <c r="H357" s="12">
        <v>23.9</v>
      </c>
      <c r="I357" s="68">
        <f>SUM(D357:H357)</f>
        <v>93.6</v>
      </c>
      <c r="J357" s="69">
        <f>RANK(I357,$I$357:$I$363)</f>
        <v>4</v>
      </c>
      <c r="K357" s="67" t="s">
        <v>399</v>
      </c>
    </row>
    <row r="358" spans="1:11" ht="7.5" customHeight="1" thickBot="1"/>
    <row r="359" spans="1:11" ht="20.25">
      <c r="A359" s="57" t="s">
        <v>7</v>
      </c>
      <c r="B359" s="8" t="s">
        <v>281</v>
      </c>
      <c r="C359" s="9" t="s">
        <v>202</v>
      </c>
      <c r="D359" s="10">
        <v>23.9</v>
      </c>
      <c r="E359" s="11">
        <v>-0.1</v>
      </c>
      <c r="F359" s="11">
        <v>24.1</v>
      </c>
      <c r="G359" s="11">
        <v>24.4</v>
      </c>
      <c r="H359" s="12">
        <v>23.8</v>
      </c>
      <c r="I359" s="68">
        <f>SUM(D359:H359)</f>
        <v>96.1</v>
      </c>
      <c r="J359" s="69">
        <f>RANK(I359,$I$357:$I$363)</f>
        <v>3</v>
      </c>
      <c r="K359" s="67" t="s">
        <v>399</v>
      </c>
    </row>
    <row r="360" spans="1:11" ht="7.5" customHeight="1" thickBot="1"/>
    <row r="361" spans="1:11" ht="20.25">
      <c r="A361" s="57" t="s">
        <v>8</v>
      </c>
      <c r="B361" s="8" t="s">
        <v>139</v>
      </c>
      <c r="C361" s="9" t="s">
        <v>135</v>
      </c>
      <c r="D361" s="10">
        <v>25.4</v>
      </c>
      <c r="E361" s="11">
        <v>-0.25</v>
      </c>
      <c r="F361" s="11">
        <v>24.5</v>
      </c>
      <c r="G361" s="11">
        <v>24.5</v>
      </c>
      <c r="H361" s="12">
        <v>24.7</v>
      </c>
      <c r="I361" s="68">
        <f>SUM(D361:H361)</f>
        <v>98.850000000000009</v>
      </c>
      <c r="J361" s="69">
        <f>RANK(I361,$I$357:$I$363)</f>
        <v>2</v>
      </c>
      <c r="K361" s="67" t="s">
        <v>399</v>
      </c>
    </row>
    <row r="362" spans="1:11" ht="7.5" customHeight="1">
      <c r="A362" s="70"/>
      <c r="B362" s="93"/>
      <c r="C362" s="94"/>
      <c r="D362" s="17"/>
      <c r="E362" s="18"/>
      <c r="F362" s="18"/>
      <c r="G362" s="18"/>
      <c r="H362" s="19"/>
      <c r="I362" s="17"/>
      <c r="J362" s="19"/>
    </row>
    <row r="363" spans="1:11" ht="21" thickBot="1">
      <c r="A363" s="32" t="s">
        <v>10</v>
      </c>
      <c r="B363" s="33" t="s">
        <v>38</v>
      </c>
      <c r="C363" s="34" t="s">
        <v>23</v>
      </c>
      <c r="D363" s="35">
        <v>24.4</v>
      </c>
      <c r="E363" s="36">
        <v>0</v>
      </c>
      <c r="F363" s="36">
        <v>26.9</v>
      </c>
      <c r="G363" s="36">
        <v>27.1</v>
      </c>
      <c r="H363" s="37">
        <v>27.3</v>
      </c>
      <c r="I363" s="4">
        <f>SUM(D363:H363)</f>
        <v>105.7</v>
      </c>
      <c r="J363" s="74">
        <f>RANK(I363,$I$357:$I$363)</f>
        <v>1</v>
      </c>
      <c r="K363" s="67" t="s">
        <v>399</v>
      </c>
    </row>
    <row r="364" spans="1:11" ht="7.5" customHeight="1"/>
    <row r="365" spans="1:11">
      <c r="A365" s="191" t="s">
        <v>342</v>
      </c>
      <c r="B365" s="191"/>
      <c r="C365" s="191"/>
      <c r="D365" s="191"/>
      <c r="E365" s="191"/>
      <c r="F365" s="191"/>
      <c r="G365" s="191"/>
      <c r="H365" s="191"/>
      <c r="I365" s="191"/>
      <c r="J365" s="191"/>
      <c r="K365" s="2"/>
    </row>
    <row r="366" spans="1:11" ht="7.5" customHeight="1" thickBot="1">
      <c r="A366" s="2"/>
      <c r="I366" s="2"/>
      <c r="J366" s="2"/>
      <c r="K366" s="2"/>
    </row>
    <row r="367" spans="1:11">
      <c r="A367" s="243"/>
      <c r="B367" s="194" t="s">
        <v>0</v>
      </c>
      <c r="C367" s="196" t="s">
        <v>1</v>
      </c>
      <c r="D367" s="198" t="s">
        <v>2</v>
      </c>
      <c r="E367" s="199"/>
      <c r="F367" s="199"/>
      <c r="G367" s="199"/>
      <c r="H367" s="200"/>
      <c r="I367" s="201" t="s">
        <v>3</v>
      </c>
      <c r="J367" s="203" t="s">
        <v>4</v>
      </c>
      <c r="K367" s="2"/>
    </row>
    <row r="368" spans="1:11" ht="15.75" thickBot="1">
      <c r="A368" s="244"/>
      <c r="B368" s="195"/>
      <c r="C368" s="197"/>
      <c r="D368" s="4">
        <v>1</v>
      </c>
      <c r="E368" s="5">
        <v>2</v>
      </c>
      <c r="F368" s="5">
        <v>3</v>
      </c>
      <c r="G368" s="5">
        <v>4</v>
      </c>
      <c r="H368" s="6">
        <v>5</v>
      </c>
      <c r="I368" s="202"/>
      <c r="J368" s="204"/>
      <c r="K368" s="2"/>
    </row>
    <row r="369" spans="1:11" ht="7.5" customHeight="1" thickBot="1">
      <c r="A369" s="2"/>
      <c r="I369" s="2"/>
      <c r="J369" s="2"/>
      <c r="K369" s="2"/>
    </row>
    <row r="370" spans="1:11" ht="20.25">
      <c r="A370" s="234" t="s">
        <v>5</v>
      </c>
      <c r="B370" s="8" t="s">
        <v>134</v>
      </c>
      <c r="C370" s="235" t="s">
        <v>135</v>
      </c>
      <c r="D370" s="237">
        <v>24.7</v>
      </c>
      <c r="E370" s="230">
        <v>-0.15</v>
      </c>
      <c r="F370" s="230">
        <v>23.5</v>
      </c>
      <c r="G370" s="230">
        <v>23.5</v>
      </c>
      <c r="H370" s="203">
        <v>24.1</v>
      </c>
      <c r="I370" s="231">
        <f>SUM(D370:H370)</f>
        <v>95.65</v>
      </c>
      <c r="J370" s="232">
        <f>RANK(I370,$I$370)</f>
        <v>1</v>
      </c>
      <c r="K370" s="2" t="s">
        <v>399</v>
      </c>
    </row>
    <row r="371" spans="1:11" ht="21" thickBot="1">
      <c r="A371" s="214"/>
      <c r="B371" s="33" t="s">
        <v>137</v>
      </c>
      <c r="C371" s="216"/>
      <c r="D371" s="245"/>
      <c r="E371" s="207"/>
      <c r="F371" s="207"/>
      <c r="G371" s="207"/>
      <c r="H371" s="204"/>
      <c r="I371" s="210"/>
      <c r="J371" s="212"/>
      <c r="K371" s="2"/>
    </row>
    <row r="372" spans="1:11" ht="7.5" customHeight="1"/>
    <row r="373" spans="1:11" ht="7.5" customHeight="1"/>
    <row r="374" spans="1:11" ht="7.5" customHeight="1"/>
    <row r="375" spans="1:11" ht="7.5" customHeight="1"/>
    <row r="376" spans="1:11">
      <c r="A376" s="191" t="s">
        <v>140</v>
      </c>
      <c r="B376" s="191"/>
      <c r="C376" s="191"/>
      <c r="D376" s="191"/>
      <c r="E376" s="191"/>
      <c r="F376" s="191"/>
      <c r="G376" s="191"/>
      <c r="H376" s="191"/>
      <c r="I376" s="191"/>
      <c r="J376" s="191"/>
      <c r="K376" s="2"/>
    </row>
    <row r="377" spans="1:11" ht="7.5" customHeight="1" thickBot="1">
      <c r="A377" s="2"/>
      <c r="I377" s="2"/>
      <c r="J377" s="2"/>
      <c r="K377" s="2"/>
    </row>
    <row r="378" spans="1:11">
      <c r="A378" s="243"/>
      <c r="B378" s="194" t="s">
        <v>0</v>
      </c>
      <c r="C378" s="196" t="s">
        <v>1</v>
      </c>
      <c r="D378" s="198" t="s">
        <v>2</v>
      </c>
      <c r="E378" s="199"/>
      <c r="F378" s="199"/>
      <c r="G378" s="199"/>
      <c r="H378" s="200"/>
      <c r="I378" s="201" t="s">
        <v>3</v>
      </c>
      <c r="J378" s="203" t="s">
        <v>4</v>
      </c>
      <c r="K378" s="2"/>
    </row>
    <row r="379" spans="1:11" ht="15.75" thickBot="1">
      <c r="A379" s="244"/>
      <c r="B379" s="195"/>
      <c r="C379" s="197"/>
      <c r="D379" s="4">
        <v>1</v>
      </c>
      <c r="E379" s="5">
        <v>2</v>
      </c>
      <c r="F379" s="5">
        <v>3</v>
      </c>
      <c r="G379" s="5">
        <v>4</v>
      </c>
      <c r="H379" s="6">
        <v>5</v>
      </c>
      <c r="I379" s="202"/>
      <c r="J379" s="204"/>
      <c r="K379" s="2"/>
    </row>
    <row r="380" spans="1:11" ht="7.5" customHeight="1" thickBot="1">
      <c r="A380" s="2"/>
      <c r="I380" s="2"/>
      <c r="J380" s="2"/>
      <c r="K380" s="2"/>
    </row>
    <row r="381" spans="1:11" ht="20.25">
      <c r="A381" s="234" t="s">
        <v>5</v>
      </c>
      <c r="B381" s="8" t="s">
        <v>72</v>
      </c>
      <c r="C381" s="235" t="s">
        <v>32</v>
      </c>
      <c r="D381" s="237">
        <v>24.8</v>
      </c>
      <c r="E381" s="230">
        <v>-0.05</v>
      </c>
      <c r="F381" s="230">
        <v>25.6</v>
      </c>
      <c r="G381" s="230">
        <v>26.3</v>
      </c>
      <c r="H381" s="203">
        <v>27.1</v>
      </c>
      <c r="I381" s="231">
        <f>SUM(D381:H381)</f>
        <v>103.75</v>
      </c>
      <c r="J381" s="232">
        <f>RANK(I381,$I$381:$I$385)</f>
        <v>1</v>
      </c>
      <c r="K381" s="2" t="s">
        <v>399</v>
      </c>
    </row>
    <row r="382" spans="1:11" ht="21" thickBot="1">
      <c r="A382" s="214"/>
      <c r="B382" s="33" t="s">
        <v>31</v>
      </c>
      <c r="C382" s="216"/>
      <c r="D382" s="245"/>
      <c r="E382" s="207"/>
      <c r="F382" s="207"/>
      <c r="G382" s="207"/>
      <c r="H382" s="204"/>
      <c r="I382" s="210"/>
      <c r="J382" s="212"/>
      <c r="K382" s="2"/>
    </row>
    <row r="383" spans="1:11" ht="7.5" customHeight="1" thickBot="1">
      <c r="A383" s="2"/>
      <c r="I383" s="2"/>
      <c r="J383" s="2"/>
      <c r="K383" s="2"/>
    </row>
    <row r="384" spans="1:11" ht="20.25">
      <c r="A384" s="234" t="s">
        <v>7</v>
      </c>
      <c r="B384" s="8" t="s">
        <v>29</v>
      </c>
      <c r="C384" s="235" t="s">
        <v>30</v>
      </c>
      <c r="D384" s="237">
        <v>24.5</v>
      </c>
      <c r="E384" s="230">
        <v>-0.15</v>
      </c>
      <c r="F384" s="230">
        <v>24.3</v>
      </c>
      <c r="G384" s="230">
        <v>24.5</v>
      </c>
      <c r="H384" s="203">
        <v>24</v>
      </c>
      <c r="I384" s="231">
        <f>SUM(D384:H384)</f>
        <v>97.15</v>
      </c>
      <c r="J384" s="232">
        <f>RANK(I384,$I$381:$I$385)</f>
        <v>2</v>
      </c>
      <c r="K384" s="2" t="s">
        <v>399</v>
      </c>
    </row>
    <row r="385" spans="1:11" ht="21" thickBot="1">
      <c r="A385" s="214"/>
      <c r="B385" s="33" t="s">
        <v>45</v>
      </c>
      <c r="C385" s="216"/>
      <c r="D385" s="245"/>
      <c r="E385" s="207"/>
      <c r="F385" s="207"/>
      <c r="G385" s="207"/>
      <c r="H385" s="204"/>
      <c r="I385" s="210"/>
      <c r="J385" s="212"/>
      <c r="K385" s="2"/>
    </row>
    <row r="386" spans="1:11" ht="7.5" customHeight="1"/>
    <row r="387" spans="1:11" ht="7.5" customHeight="1"/>
    <row r="388" spans="1:11" ht="7.5" customHeight="1"/>
    <row r="389" spans="1:11" ht="7.5" customHeight="1"/>
    <row r="390" spans="1:11">
      <c r="A390" s="191" t="s">
        <v>141</v>
      </c>
      <c r="B390" s="191"/>
      <c r="C390" s="191"/>
      <c r="D390" s="191"/>
      <c r="E390" s="191"/>
      <c r="F390" s="191"/>
      <c r="G390" s="191"/>
      <c r="H390" s="191"/>
      <c r="I390" s="191"/>
      <c r="J390" s="191"/>
    </row>
    <row r="391" spans="1:11" ht="7.5" customHeight="1" thickBot="1"/>
    <row r="392" spans="1:11">
      <c r="A392" s="192"/>
      <c r="B392" s="194" t="s">
        <v>0</v>
      </c>
      <c r="C392" s="232" t="s">
        <v>1</v>
      </c>
      <c r="D392" s="246" t="s">
        <v>2</v>
      </c>
      <c r="E392" s="247"/>
      <c r="F392" s="247"/>
      <c r="G392" s="247"/>
      <c r="H392" s="248"/>
      <c r="I392" s="249" t="s">
        <v>3</v>
      </c>
      <c r="J392" s="232" t="s">
        <v>4</v>
      </c>
    </row>
    <row r="393" spans="1:11" ht="15.75" thickBot="1">
      <c r="A393" s="193"/>
      <c r="B393" s="195"/>
      <c r="C393" s="212"/>
      <c r="D393" s="4">
        <v>1</v>
      </c>
      <c r="E393" s="5">
        <v>2</v>
      </c>
      <c r="F393" s="5">
        <v>3</v>
      </c>
      <c r="G393" s="5">
        <v>4</v>
      </c>
      <c r="H393" s="6">
        <v>5</v>
      </c>
      <c r="I393" s="250"/>
      <c r="J393" s="212"/>
    </row>
    <row r="394" spans="1:11" ht="7.5" customHeight="1" thickBot="1"/>
    <row r="395" spans="1:11" ht="20.25">
      <c r="A395" s="57" t="s">
        <v>5</v>
      </c>
      <c r="B395" s="8" t="s">
        <v>60</v>
      </c>
      <c r="C395" s="9" t="s">
        <v>61</v>
      </c>
      <c r="D395" s="10"/>
      <c r="E395" s="11"/>
      <c r="F395" s="11"/>
      <c r="G395" s="11"/>
      <c r="H395" s="12"/>
      <c r="I395" s="68">
        <f>SUM(D395:H395)</f>
        <v>0</v>
      </c>
      <c r="J395" s="69">
        <f>RANK(I395,$I$395:$I$401)</f>
        <v>4</v>
      </c>
    </row>
    <row r="396" spans="1:11" ht="7.5" customHeight="1">
      <c r="A396" s="70"/>
      <c r="B396" s="93"/>
      <c r="C396" s="94"/>
      <c r="D396" s="17"/>
      <c r="E396" s="18"/>
      <c r="F396" s="18"/>
      <c r="G396" s="18"/>
      <c r="H396" s="19"/>
      <c r="I396" s="17"/>
      <c r="J396" s="19"/>
    </row>
    <row r="397" spans="1:11" ht="20.25">
      <c r="A397" s="22" t="s">
        <v>7</v>
      </c>
      <c r="B397" s="23" t="s">
        <v>213</v>
      </c>
      <c r="C397" s="24" t="s">
        <v>86</v>
      </c>
      <c r="D397" s="25">
        <v>25.5</v>
      </c>
      <c r="E397" s="26">
        <v>0</v>
      </c>
      <c r="F397" s="26">
        <v>24.9</v>
      </c>
      <c r="G397" s="26">
        <v>25</v>
      </c>
      <c r="H397" s="27">
        <v>24.6</v>
      </c>
      <c r="I397" s="72">
        <f>SUM(D397:H397)</f>
        <v>100</v>
      </c>
      <c r="J397" s="73">
        <f>RANK(I397,$I$395:$I$401)</f>
        <v>2</v>
      </c>
      <c r="K397" s="67" t="s">
        <v>399</v>
      </c>
    </row>
    <row r="398" spans="1:11" ht="7.5" customHeight="1">
      <c r="A398" s="70"/>
      <c r="B398" s="93"/>
      <c r="C398" s="94"/>
      <c r="D398" s="17"/>
      <c r="E398" s="18"/>
      <c r="F398" s="18"/>
      <c r="G398" s="18"/>
      <c r="H398" s="19"/>
      <c r="I398" s="17"/>
      <c r="J398" s="19"/>
    </row>
    <row r="399" spans="1:11" ht="20.25">
      <c r="A399" s="22" t="s">
        <v>8</v>
      </c>
      <c r="B399" s="23" t="s">
        <v>194</v>
      </c>
      <c r="C399" s="24" t="s">
        <v>195</v>
      </c>
      <c r="D399" s="25">
        <v>25.5</v>
      </c>
      <c r="E399" s="26">
        <v>-0.6</v>
      </c>
      <c r="F399" s="26">
        <v>23.8</v>
      </c>
      <c r="G399" s="26">
        <v>24.1</v>
      </c>
      <c r="H399" s="27">
        <v>24.6</v>
      </c>
      <c r="I399" s="72">
        <f>SUM(D399:H399)</f>
        <v>97.4</v>
      </c>
      <c r="J399" s="73">
        <f>RANK(I399,$I$395:$I$401)</f>
        <v>3</v>
      </c>
      <c r="K399" s="67" t="s">
        <v>399</v>
      </c>
    </row>
    <row r="400" spans="1:11" ht="7.5" customHeight="1">
      <c r="A400" s="70"/>
      <c r="B400" s="93"/>
      <c r="C400" s="94"/>
      <c r="D400" s="17"/>
      <c r="E400" s="18"/>
      <c r="F400" s="18"/>
      <c r="G400" s="18"/>
      <c r="H400" s="19"/>
      <c r="I400" s="17"/>
      <c r="J400" s="19"/>
    </row>
    <row r="401" spans="1:11" ht="21" thickBot="1">
      <c r="A401" s="32" t="s">
        <v>10</v>
      </c>
      <c r="B401" s="33" t="s">
        <v>88</v>
      </c>
      <c r="C401" s="34" t="s">
        <v>55</v>
      </c>
      <c r="D401" s="35">
        <v>27.1</v>
      </c>
      <c r="E401" s="36">
        <v>-0.45</v>
      </c>
      <c r="F401" s="36">
        <v>24.5</v>
      </c>
      <c r="G401" s="36">
        <v>24.6</v>
      </c>
      <c r="H401" s="37">
        <v>24.6</v>
      </c>
      <c r="I401" s="4">
        <f>SUM(D401:H401)</f>
        <v>100.35</v>
      </c>
      <c r="J401" s="74">
        <f>RANK(I401,$I$395:$I$401)</f>
        <v>1</v>
      </c>
      <c r="K401" s="67" t="s">
        <v>399</v>
      </c>
    </row>
    <row r="402" spans="1:11" ht="7.5" customHeight="1"/>
    <row r="403" spans="1:11" ht="7.5" customHeight="1"/>
    <row r="404" spans="1:11" ht="7.5" customHeight="1"/>
    <row r="405" spans="1:11" ht="7.5" customHeight="1"/>
    <row r="406" spans="1:11">
      <c r="A406" s="191" t="s">
        <v>142</v>
      </c>
      <c r="B406" s="191"/>
      <c r="C406" s="191"/>
      <c r="D406" s="191"/>
      <c r="E406" s="191"/>
      <c r="F406" s="191"/>
      <c r="G406" s="191"/>
      <c r="H406" s="191"/>
      <c r="I406" s="191"/>
      <c r="J406" s="191"/>
    </row>
    <row r="407" spans="1:11" ht="7.5" customHeight="1" thickBot="1"/>
    <row r="408" spans="1:11">
      <c r="A408" s="192"/>
      <c r="B408" s="194" t="s">
        <v>0</v>
      </c>
      <c r="C408" s="232" t="s">
        <v>1</v>
      </c>
      <c r="D408" s="246" t="s">
        <v>2</v>
      </c>
      <c r="E408" s="247"/>
      <c r="F408" s="247"/>
      <c r="G408" s="247"/>
      <c r="H408" s="248"/>
      <c r="I408" s="249" t="s">
        <v>3</v>
      </c>
      <c r="J408" s="232" t="s">
        <v>4</v>
      </c>
    </row>
    <row r="409" spans="1:11" ht="15.75" thickBot="1">
      <c r="A409" s="193"/>
      <c r="B409" s="195"/>
      <c r="C409" s="212"/>
      <c r="D409" s="4">
        <v>1</v>
      </c>
      <c r="E409" s="5">
        <v>2</v>
      </c>
      <c r="F409" s="5">
        <v>3</v>
      </c>
      <c r="G409" s="5">
        <v>4</v>
      </c>
      <c r="H409" s="6">
        <v>5</v>
      </c>
      <c r="I409" s="250"/>
      <c r="J409" s="212"/>
    </row>
    <row r="410" spans="1:11" ht="7.5" customHeight="1" thickBot="1"/>
    <row r="411" spans="1:11" ht="20.25">
      <c r="A411" s="57" t="s">
        <v>5</v>
      </c>
      <c r="B411" s="8" t="s">
        <v>51</v>
      </c>
      <c r="C411" s="9" t="s">
        <v>9</v>
      </c>
      <c r="D411" s="10">
        <v>27</v>
      </c>
      <c r="E411" s="11">
        <v>-0.1</v>
      </c>
      <c r="F411" s="11">
        <v>26.7</v>
      </c>
      <c r="G411" s="11">
        <v>27</v>
      </c>
      <c r="H411" s="12">
        <v>27.1</v>
      </c>
      <c r="I411" s="68">
        <f>SUM(D411:H411)</f>
        <v>107.69999999999999</v>
      </c>
      <c r="J411" s="69">
        <f>RANK(I411,$I$411:$I$413)</f>
        <v>1</v>
      </c>
      <c r="K411" s="67" t="s">
        <v>399</v>
      </c>
    </row>
    <row r="412" spans="1:11" ht="7.5" customHeight="1">
      <c r="A412" s="70"/>
      <c r="B412" s="93"/>
      <c r="C412" s="94"/>
      <c r="D412" s="17"/>
      <c r="E412" s="18"/>
      <c r="F412" s="18"/>
      <c r="G412" s="18"/>
      <c r="H412" s="19"/>
      <c r="I412" s="17"/>
      <c r="J412" s="19"/>
    </row>
    <row r="413" spans="1:11" ht="21" thickBot="1">
      <c r="A413" s="32" t="s">
        <v>7</v>
      </c>
      <c r="B413" s="33" t="s">
        <v>214</v>
      </c>
      <c r="C413" s="34" t="s">
        <v>86</v>
      </c>
      <c r="D413" s="35">
        <v>25.9</v>
      </c>
      <c r="E413" s="36">
        <v>-0.1</v>
      </c>
      <c r="F413" s="36">
        <v>25.4</v>
      </c>
      <c r="G413" s="36">
        <v>25.6</v>
      </c>
      <c r="H413" s="37">
        <v>25.6</v>
      </c>
      <c r="I413" s="4">
        <f>SUM(D413:H413)</f>
        <v>102.4</v>
      </c>
      <c r="J413" s="74">
        <f>RANK(I413,$I$411:$I$413)</f>
        <v>2</v>
      </c>
      <c r="K413" s="67" t="s">
        <v>399</v>
      </c>
    </row>
    <row r="414" spans="1:11">
      <c r="I414" s="97"/>
      <c r="J414" s="97"/>
      <c r="K414" s="97"/>
    </row>
  </sheetData>
  <mergeCells count="448">
    <mergeCell ref="E370:E371"/>
    <mergeCell ref="F370:F371"/>
    <mergeCell ref="G370:G371"/>
    <mergeCell ref="H370:H371"/>
    <mergeCell ref="I370:I371"/>
    <mergeCell ref="J370:J371"/>
    <mergeCell ref="A384:A385"/>
    <mergeCell ref="C384:C385"/>
    <mergeCell ref="D384:D385"/>
    <mergeCell ref="E384:E385"/>
    <mergeCell ref="F384:F385"/>
    <mergeCell ref="G384:G385"/>
    <mergeCell ref="H384:H385"/>
    <mergeCell ref="I384:I385"/>
    <mergeCell ref="J384:J385"/>
    <mergeCell ref="A376:J376"/>
    <mergeCell ref="A378:A379"/>
    <mergeCell ref="B378:B379"/>
    <mergeCell ref="C378:C379"/>
    <mergeCell ref="D378:H378"/>
    <mergeCell ref="I378:I379"/>
    <mergeCell ref="J378:J379"/>
    <mergeCell ref="A370:A371"/>
    <mergeCell ref="C370:C371"/>
    <mergeCell ref="G307:G308"/>
    <mergeCell ref="H307:H308"/>
    <mergeCell ref="I307:I308"/>
    <mergeCell ref="J307:J308"/>
    <mergeCell ref="A310:A311"/>
    <mergeCell ref="C310:C311"/>
    <mergeCell ref="D310:D311"/>
    <mergeCell ref="E310:E311"/>
    <mergeCell ref="F310:F311"/>
    <mergeCell ref="G310:G311"/>
    <mergeCell ref="H310:H311"/>
    <mergeCell ref="I310:I311"/>
    <mergeCell ref="J310:J311"/>
    <mergeCell ref="A307:A308"/>
    <mergeCell ref="C307:C308"/>
    <mergeCell ref="D307:D308"/>
    <mergeCell ref="E307:E308"/>
    <mergeCell ref="F307:F308"/>
    <mergeCell ref="A264:A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148:A149"/>
    <mergeCell ref="B148:B149"/>
    <mergeCell ref="C148:C149"/>
    <mergeCell ref="D148:H148"/>
    <mergeCell ref="I148:I149"/>
    <mergeCell ref="J148:J149"/>
    <mergeCell ref="A261:A262"/>
    <mergeCell ref="C261:C262"/>
    <mergeCell ref="D261:D262"/>
    <mergeCell ref="E261:E262"/>
    <mergeCell ref="F261:F262"/>
    <mergeCell ref="G261:G262"/>
    <mergeCell ref="H261:H262"/>
    <mergeCell ref="I261:I262"/>
    <mergeCell ref="J261:J262"/>
    <mergeCell ref="A184:J184"/>
    <mergeCell ref="A186:A187"/>
    <mergeCell ref="B186:B187"/>
    <mergeCell ref="C186:C187"/>
    <mergeCell ref="D186:H186"/>
    <mergeCell ref="I186:I187"/>
    <mergeCell ref="J186:J187"/>
    <mergeCell ref="A158:J158"/>
    <mergeCell ref="A160:A161"/>
    <mergeCell ref="A3:J3"/>
    <mergeCell ref="A5:A6"/>
    <mergeCell ref="B5:B6"/>
    <mergeCell ref="C5:C6"/>
    <mergeCell ref="D5:H5"/>
    <mergeCell ref="I5:I6"/>
    <mergeCell ref="J5:J6"/>
    <mergeCell ref="A1:J1"/>
    <mergeCell ref="A146:J146"/>
    <mergeCell ref="A94:J94"/>
    <mergeCell ref="A96:A97"/>
    <mergeCell ref="B96:B97"/>
    <mergeCell ref="C96:C97"/>
    <mergeCell ref="D96:H96"/>
    <mergeCell ref="I96:I97"/>
    <mergeCell ref="J96:J97"/>
    <mergeCell ref="A46:J46"/>
    <mergeCell ref="A48:A49"/>
    <mergeCell ref="B48:B49"/>
    <mergeCell ref="C48:C49"/>
    <mergeCell ref="D48:H48"/>
    <mergeCell ref="I48:I49"/>
    <mergeCell ref="J48:J49"/>
    <mergeCell ref="B160:B161"/>
    <mergeCell ref="C160:C161"/>
    <mergeCell ref="D160:H160"/>
    <mergeCell ref="I160:I161"/>
    <mergeCell ref="J160:J161"/>
    <mergeCell ref="H189:H190"/>
    <mergeCell ref="I189:I190"/>
    <mergeCell ref="J189:J190"/>
    <mergeCell ref="A189:A190"/>
    <mergeCell ref="C189:C190"/>
    <mergeCell ref="D189:D190"/>
    <mergeCell ref="E189:E190"/>
    <mergeCell ref="F189:F190"/>
    <mergeCell ref="G189:G190"/>
    <mergeCell ref="A218:A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H214:H216"/>
    <mergeCell ref="I214:I216"/>
    <mergeCell ref="J214:J216"/>
    <mergeCell ref="A211:A212"/>
    <mergeCell ref="C211:C212"/>
    <mergeCell ref="D211:D212"/>
    <mergeCell ref="E211:E212"/>
    <mergeCell ref="F211:F212"/>
    <mergeCell ref="G211:G212"/>
    <mergeCell ref="H211:H212"/>
    <mergeCell ref="A214:A216"/>
    <mergeCell ref="C214:C216"/>
    <mergeCell ref="D214:D216"/>
    <mergeCell ref="E214:E216"/>
    <mergeCell ref="F214:F216"/>
    <mergeCell ref="G214:G216"/>
    <mergeCell ref="I211:I212"/>
    <mergeCell ref="J211:J212"/>
    <mergeCell ref="A208:A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205:A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A199:A200"/>
    <mergeCell ref="C199:C200"/>
    <mergeCell ref="D199:D200"/>
    <mergeCell ref="E199:E200"/>
    <mergeCell ref="F199:F200"/>
    <mergeCell ref="G199:G200"/>
    <mergeCell ref="H199:H200"/>
    <mergeCell ref="A202:A203"/>
    <mergeCell ref="C202:C203"/>
    <mergeCell ref="D202:D203"/>
    <mergeCell ref="E202:E203"/>
    <mergeCell ref="F202:F203"/>
    <mergeCell ref="G202:G203"/>
    <mergeCell ref="G224:G225"/>
    <mergeCell ref="J195:J197"/>
    <mergeCell ref="A192:A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I199:I200"/>
    <mergeCell ref="J199:J200"/>
    <mergeCell ref="A195:A197"/>
    <mergeCell ref="C195:C197"/>
    <mergeCell ref="D195:D197"/>
    <mergeCell ref="E195:E197"/>
    <mergeCell ref="F195:F197"/>
    <mergeCell ref="G195:G197"/>
    <mergeCell ref="H195:H197"/>
    <mergeCell ref="I195:I197"/>
    <mergeCell ref="H202:H203"/>
    <mergeCell ref="I202:I203"/>
    <mergeCell ref="J202:J203"/>
    <mergeCell ref="I221:I222"/>
    <mergeCell ref="J221:J222"/>
    <mergeCell ref="A231:J231"/>
    <mergeCell ref="A233:A234"/>
    <mergeCell ref="B233:B234"/>
    <mergeCell ref="C233:C234"/>
    <mergeCell ref="D233:H233"/>
    <mergeCell ref="I233:I234"/>
    <mergeCell ref="J233:J234"/>
    <mergeCell ref="H224:H225"/>
    <mergeCell ref="I224:I225"/>
    <mergeCell ref="J224:J225"/>
    <mergeCell ref="A221:A222"/>
    <mergeCell ref="C221:C222"/>
    <mergeCell ref="D221:D222"/>
    <mergeCell ref="E221:E222"/>
    <mergeCell ref="F221:F222"/>
    <mergeCell ref="G221:G222"/>
    <mergeCell ref="H221:H222"/>
    <mergeCell ref="A224:A225"/>
    <mergeCell ref="C224:C225"/>
    <mergeCell ref="D224:D225"/>
    <mergeCell ref="E224:E225"/>
    <mergeCell ref="F224:F225"/>
    <mergeCell ref="H236:H237"/>
    <mergeCell ref="I236:I237"/>
    <mergeCell ref="J236:J237"/>
    <mergeCell ref="A239:A240"/>
    <mergeCell ref="C239:C240"/>
    <mergeCell ref="D239:D240"/>
    <mergeCell ref="E239:E240"/>
    <mergeCell ref="F239:F240"/>
    <mergeCell ref="G239:G240"/>
    <mergeCell ref="H239:H240"/>
    <mergeCell ref="A236:A237"/>
    <mergeCell ref="C236:C237"/>
    <mergeCell ref="D236:D237"/>
    <mergeCell ref="E236:E237"/>
    <mergeCell ref="F236:F237"/>
    <mergeCell ref="G236:G237"/>
    <mergeCell ref="I239:I240"/>
    <mergeCell ref="J239:J240"/>
    <mergeCell ref="A242:A243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A245:A246"/>
    <mergeCell ref="C245:C246"/>
    <mergeCell ref="D245:D246"/>
    <mergeCell ref="E245:E246"/>
    <mergeCell ref="F245:F246"/>
    <mergeCell ref="G245:G246"/>
    <mergeCell ref="H245:H246"/>
    <mergeCell ref="I245:I246"/>
    <mergeCell ref="J245:J246"/>
    <mergeCell ref="H248:H249"/>
    <mergeCell ref="I248:I249"/>
    <mergeCell ref="J248:J249"/>
    <mergeCell ref="A251:A252"/>
    <mergeCell ref="C251:C252"/>
    <mergeCell ref="D251:D252"/>
    <mergeCell ref="E251:E252"/>
    <mergeCell ref="F251:F252"/>
    <mergeCell ref="G251:G252"/>
    <mergeCell ref="H251:H252"/>
    <mergeCell ref="A248:A249"/>
    <mergeCell ref="C248:C249"/>
    <mergeCell ref="D248:D249"/>
    <mergeCell ref="E248:E249"/>
    <mergeCell ref="F248:F249"/>
    <mergeCell ref="G248:G249"/>
    <mergeCell ref="I251:I252"/>
    <mergeCell ref="J251:J252"/>
    <mergeCell ref="A254:A256"/>
    <mergeCell ref="C254:C256"/>
    <mergeCell ref="D254:D256"/>
    <mergeCell ref="E254:E256"/>
    <mergeCell ref="F254:F256"/>
    <mergeCell ref="G254:G256"/>
    <mergeCell ref="H254:H256"/>
    <mergeCell ref="I254:I256"/>
    <mergeCell ref="J254:J256"/>
    <mergeCell ref="A258:A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I267:I268"/>
    <mergeCell ref="J267:J268"/>
    <mergeCell ref="A273:J273"/>
    <mergeCell ref="B275:B276"/>
    <mergeCell ref="D275:H275"/>
    <mergeCell ref="A278:A279"/>
    <mergeCell ref="C278:C279"/>
    <mergeCell ref="D278:D279"/>
    <mergeCell ref="E278:E279"/>
    <mergeCell ref="F278:F279"/>
    <mergeCell ref="A267:A268"/>
    <mergeCell ref="C267:C268"/>
    <mergeCell ref="D267:D268"/>
    <mergeCell ref="E267:E268"/>
    <mergeCell ref="F267:F268"/>
    <mergeCell ref="G267:G268"/>
    <mergeCell ref="H267:H268"/>
    <mergeCell ref="J275:J276"/>
    <mergeCell ref="A275:A276"/>
    <mergeCell ref="C275:C276"/>
    <mergeCell ref="I275:I276"/>
    <mergeCell ref="G278:G279"/>
    <mergeCell ref="H278:H279"/>
    <mergeCell ref="I278:I279"/>
    <mergeCell ref="J278:J279"/>
    <mergeCell ref="A281:A282"/>
    <mergeCell ref="C281:C282"/>
    <mergeCell ref="D281:D282"/>
    <mergeCell ref="E281:E282"/>
    <mergeCell ref="F281:F282"/>
    <mergeCell ref="G281:G282"/>
    <mergeCell ref="H281:H282"/>
    <mergeCell ref="I281:I282"/>
    <mergeCell ref="J281:J282"/>
    <mergeCell ref="A284:A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A287:A289"/>
    <mergeCell ref="C287:C289"/>
    <mergeCell ref="D287:D289"/>
    <mergeCell ref="E287:E289"/>
    <mergeCell ref="F287:F289"/>
    <mergeCell ref="G287:G289"/>
    <mergeCell ref="H287:H289"/>
    <mergeCell ref="I287:I289"/>
    <mergeCell ref="J287:J289"/>
    <mergeCell ref="A291:A292"/>
    <mergeCell ref="C291:C292"/>
    <mergeCell ref="D291:D292"/>
    <mergeCell ref="E291:E292"/>
    <mergeCell ref="F291:F292"/>
    <mergeCell ref="G291:G292"/>
    <mergeCell ref="H291:H292"/>
    <mergeCell ref="I291:I292"/>
    <mergeCell ref="J291:J292"/>
    <mergeCell ref="H294:H295"/>
    <mergeCell ref="I294:I295"/>
    <mergeCell ref="J294:J295"/>
    <mergeCell ref="A297:A299"/>
    <mergeCell ref="C297:C299"/>
    <mergeCell ref="D297:D299"/>
    <mergeCell ref="E297:E299"/>
    <mergeCell ref="F297:F299"/>
    <mergeCell ref="G297:G299"/>
    <mergeCell ref="H297:H299"/>
    <mergeCell ref="A294:A295"/>
    <mergeCell ref="C294:C295"/>
    <mergeCell ref="D294:D295"/>
    <mergeCell ref="E294:E295"/>
    <mergeCell ref="F294:F295"/>
    <mergeCell ref="G294:G295"/>
    <mergeCell ref="I297:I299"/>
    <mergeCell ref="J297:J299"/>
    <mergeCell ref="A301:A302"/>
    <mergeCell ref="C301:C302"/>
    <mergeCell ref="D301:D302"/>
    <mergeCell ref="E301:E302"/>
    <mergeCell ref="F301:F302"/>
    <mergeCell ref="G301:G302"/>
    <mergeCell ref="H301:H302"/>
    <mergeCell ref="I301:I302"/>
    <mergeCell ref="J301:J302"/>
    <mergeCell ref="A313:A315"/>
    <mergeCell ref="C313:C315"/>
    <mergeCell ref="D313:D315"/>
    <mergeCell ref="E313:E315"/>
    <mergeCell ref="F313:F315"/>
    <mergeCell ref="G313:G315"/>
    <mergeCell ref="H313:H315"/>
    <mergeCell ref="I313:I315"/>
    <mergeCell ref="J313:J315"/>
    <mergeCell ref="A304:A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A338:J338"/>
    <mergeCell ref="A340:A341"/>
    <mergeCell ref="B340:B341"/>
    <mergeCell ref="C340:C341"/>
    <mergeCell ref="D340:H340"/>
    <mergeCell ref="I340:I341"/>
    <mergeCell ref="J340:J341"/>
    <mergeCell ref="A320:J320"/>
    <mergeCell ref="A322:A323"/>
    <mergeCell ref="B322:B323"/>
    <mergeCell ref="C322:C323"/>
    <mergeCell ref="D322:H322"/>
    <mergeCell ref="I322:I323"/>
    <mergeCell ref="J322:J323"/>
    <mergeCell ref="A352:J352"/>
    <mergeCell ref="A354:A355"/>
    <mergeCell ref="B354:B355"/>
    <mergeCell ref="C354:C355"/>
    <mergeCell ref="D354:H354"/>
    <mergeCell ref="I354:I355"/>
    <mergeCell ref="J354:J355"/>
    <mergeCell ref="A365:J365"/>
    <mergeCell ref="A367:A368"/>
    <mergeCell ref="B367:B368"/>
    <mergeCell ref="C367:C368"/>
    <mergeCell ref="D367:H367"/>
    <mergeCell ref="I367:I368"/>
    <mergeCell ref="J367:J368"/>
    <mergeCell ref="D370:D371"/>
    <mergeCell ref="A406:J406"/>
    <mergeCell ref="A408:A409"/>
    <mergeCell ref="B408:B409"/>
    <mergeCell ref="C408:C409"/>
    <mergeCell ref="D408:H408"/>
    <mergeCell ref="I408:I409"/>
    <mergeCell ref="J408:J409"/>
    <mergeCell ref="H381:H382"/>
    <mergeCell ref="I381:I382"/>
    <mergeCell ref="J381:J382"/>
    <mergeCell ref="A390:J390"/>
    <mergeCell ref="A392:A393"/>
    <mergeCell ref="B392:B393"/>
    <mergeCell ref="C392:C393"/>
    <mergeCell ref="D392:H392"/>
    <mergeCell ref="I392:I393"/>
    <mergeCell ref="J392:J393"/>
    <mergeCell ref="A381:A382"/>
    <mergeCell ref="C381:C382"/>
    <mergeCell ref="D381:D382"/>
    <mergeCell ref="E381:E382"/>
    <mergeCell ref="F381:F382"/>
    <mergeCell ref="G381:G382"/>
  </mergeCells>
  <conditionalFormatting sqref="J89 J163:J173 J267 J278 J343 J395:J397 J400 J142 J178 J236 J346 J99:J125 J8:J39">
    <cfRule type="expression" priority="381" stopIfTrue="1">
      <formula>I8=0</formula>
    </cfRule>
    <cfRule type="cellIs" dxfId="548" priority="382" stopIfTrue="1" operator="equal">
      <formula>1</formula>
    </cfRule>
    <cfRule type="cellIs" dxfId="547" priority="383" stopIfTrue="1" operator="equal">
      <formula>2</formula>
    </cfRule>
    <cfRule type="cellIs" dxfId="546" priority="384" stopIfTrue="1" operator="equal">
      <formula>3</formula>
    </cfRule>
  </conditionalFormatting>
  <conditionalFormatting sqref="J51:J84">
    <cfRule type="expression" priority="365" stopIfTrue="1">
      <formula>I51=0</formula>
    </cfRule>
    <cfRule type="cellIs" dxfId="545" priority="366" stopIfTrue="1" operator="equal">
      <formula>1</formula>
    </cfRule>
    <cfRule type="cellIs" dxfId="544" priority="367" stopIfTrue="1" operator="equal">
      <formula>2</formula>
    </cfRule>
    <cfRule type="cellIs" dxfId="543" priority="368" stopIfTrue="1" operator="equal">
      <formula>3</formula>
    </cfRule>
  </conditionalFormatting>
  <conditionalFormatting sqref="J40:J41">
    <cfRule type="expression" priority="369" stopIfTrue="1">
      <formula>I40=0</formula>
    </cfRule>
    <cfRule type="cellIs" dxfId="542" priority="370" stopIfTrue="1" operator="equal">
      <formula>1</formula>
    </cfRule>
    <cfRule type="cellIs" dxfId="541" priority="371" stopIfTrue="1" operator="equal">
      <formula>2</formula>
    </cfRule>
    <cfRule type="cellIs" dxfId="540" priority="372" stopIfTrue="1" operator="equal">
      <formula>3</formula>
    </cfRule>
  </conditionalFormatting>
  <conditionalFormatting sqref="J85">
    <cfRule type="expression" priority="361" stopIfTrue="1">
      <formula>I85=0</formula>
    </cfRule>
    <cfRule type="cellIs" dxfId="539" priority="362" stopIfTrue="1" operator="equal">
      <formula>1</formula>
    </cfRule>
    <cfRule type="cellIs" dxfId="538" priority="363" stopIfTrue="1" operator="equal">
      <formula>2</formula>
    </cfRule>
    <cfRule type="cellIs" dxfId="537" priority="364" stopIfTrue="1" operator="equal">
      <formula>3</formula>
    </cfRule>
  </conditionalFormatting>
  <conditionalFormatting sqref="J143">
    <cfRule type="expression" priority="357" stopIfTrue="1">
      <formula>I143=0</formula>
    </cfRule>
    <cfRule type="cellIs" dxfId="536" priority="358" stopIfTrue="1" operator="equal">
      <formula>1</formula>
    </cfRule>
    <cfRule type="cellIs" dxfId="535" priority="359" stopIfTrue="1" operator="equal">
      <formula>2</formula>
    </cfRule>
    <cfRule type="cellIs" dxfId="534" priority="360" stopIfTrue="1" operator="equal">
      <formula>3</formula>
    </cfRule>
  </conditionalFormatting>
  <conditionalFormatting sqref="J179">
    <cfRule type="expression" priority="341" stopIfTrue="1">
      <formula>I179=0</formula>
    </cfRule>
    <cfRule type="cellIs" dxfId="533" priority="342" stopIfTrue="1" operator="equal">
      <formula>1</formula>
    </cfRule>
    <cfRule type="cellIs" dxfId="532" priority="343" stopIfTrue="1" operator="equal">
      <formula>2</formula>
    </cfRule>
    <cfRule type="cellIs" dxfId="531" priority="344" stopIfTrue="1" operator="equal">
      <formula>3</formula>
    </cfRule>
  </conditionalFormatting>
  <conditionalFormatting sqref="J189:J191">
    <cfRule type="expression" priority="337" stopIfTrue="1">
      <formula>I189=0</formula>
    </cfRule>
    <cfRule type="cellIs" dxfId="530" priority="338" stopIfTrue="1" operator="equal">
      <formula>1</formula>
    </cfRule>
    <cfRule type="cellIs" dxfId="529" priority="339" stopIfTrue="1" operator="equal">
      <formula>2</formula>
    </cfRule>
    <cfRule type="cellIs" dxfId="528" priority="340" stopIfTrue="1" operator="equal">
      <formula>3</formula>
    </cfRule>
  </conditionalFormatting>
  <conditionalFormatting sqref="J220">
    <cfRule type="expression" priority="333" stopIfTrue="1">
      <formula>I220=0</formula>
    </cfRule>
    <cfRule type="cellIs" dxfId="527" priority="334" stopIfTrue="1" operator="equal">
      <formula>1</formula>
    </cfRule>
    <cfRule type="cellIs" dxfId="526" priority="335" stopIfTrue="1" operator="equal">
      <formula>2</formula>
    </cfRule>
    <cfRule type="cellIs" dxfId="525" priority="336" stopIfTrue="1" operator="equal">
      <formula>3</formula>
    </cfRule>
  </conditionalFormatting>
  <conditionalFormatting sqref="J217 J214:J215">
    <cfRule type="expression" priority="329" stopIfTrue="1">
      <formula>I214=0</formula>
    </cfRule>
    <cfRule type="cellIs" dxfId="524" priority="330" stopIfTrue="1" operator="equal">
      <formula>1</formula>
    </cfRule>
    <cfRule type="cellIs" dxfId="523" priority="331" stopIfTrue="1" operator="equal">
      <formula>2</formula>
    </cfRule>
    <cfRule type="cellIs" dxfId="522" priority="332" stopIfTrue="1" operator="equal">
      <formula>3</formula>
    </cfRule>
  </conditionalFormatting>
  <conditionalFormatting sqref="J213">
    <cfRule type="expression" priority="325" stopIfTrue="1">
      <formula>I213=0</formula>
    </cfRule>
    <cfRule type="cellIs" dxfId="521" priority="326" stopIfTrue="1" operator="equal">
      <formula>1</formula>
    </cfRule>
    <cfRule type="cellIs" dxfId="520" priority="327" stopIfTrue="1" operator="equal">
      <formula>2</formula>
    </cfRule>
    <cfRule type="cellIs" dxfId="519" priority="328" stopIfTrue="1" operator="equal">
      <formula>3</formula>
    </cfRule>
  </conditionalFormatting>
  <conditionalFormatting sqref="J210">
    <cfRule type="expression" priority="321" stopIfTrue="1">
      <formula>I210=0</formula>
    </cfRule>
    <cfRule type="cellIs" dxfId="518" priority="322" stopIfTrue="1" operator="equal">
      <formula>1</formula>
    </cfRule>
    <cfRule type="cellIs" dxfId="517" priority="323" stopIfTrue="1" operator="equal">
      <formula>2</formula>
    </cfRule>
    <cfRule type="cellIs" dxfId="516" priority="324" stopIfTrue="1" operator="equal">
      <formula>3</formula>
    </cfRule>
  </conditionalFormatting>
  <conditionalFormatting sqref="J207">
    <cfRule type="expression" priority="317" stopIfTrue="1">
      <formula>I207=0</formula>
    </cfRule>
    <cfRule type="cellIs" dxfId="515" priority="318" stopIfTrue="1" operator="equal">
      <formula>1</formula>
    </cfRule>
    <cfRule type="cellIs" dxfId="514" priority="319" stopIfTrue="1" operator="equal">
      <formula>2</formula>
    </cfRule>
    <cfRule type="cellIs" dxfId="513" priority="320" stopIfTrue="1" operator="equal">
      <formula>3</formula>
    </cfRule>
  </conditionalFormatting>
  <conditionalFormatting sqref="J204">
    <cfRule type="expression" priority="313" stopIfTrue="1">
      <formula>I204=0</formula>
    </cfRule>
    <cfRule type="cellIs" dxfId="512" priority="314" stopIfTrue="1" operator="equal">
      <formula>1</formula>
    </cfRule>
    <cfRule type="cellIs" dxfId="511" priority="315" stopIfTrue="1" operator="equal">
      <formula>2</formula>
    </cfRule>
    <cfRule type="cellIs" dxfId="510" priority="316" stopIfTrue="1" operator="equal">
      <formula>3</formula>
    </cfRule>
  </conditionalFormatting>
  <conditionalFormatting sqref="J201">
    <cfRule type="expression" priority="309" stopIfTrue="1">
      <formula>I201=0</formula>
    </cfRule>
    <cfRule type="cellIs" dxfId="509" priority="310" stopIfTrue="1" operator="equal">
      <formula>1</formula>
    </cfRule>
    <cfRule type="cellIs" dxfId="508" priority="311" stopIfTrue="1" operator="equal">
      <formula>2</formula>
    </cfRule>
    <cfRule type="cellIs" dxfId="507" priority="312" stopIfTrue="1" operator="equal">
      <formula>3</formula>
    </cfRule>
  </conditionalFormatting>
  <conditionalFormatting sqref="J198 J195">
    <cfRule type="expression" priority="305" stopIfTrue="1">
      <formula>I195=0</formula>
    </cfRule>
    <cfRule type="cellIs" dxfId="506" priority="306" stopIfTrue="1" operator="equal">
      <formula>1</formula>
    </cfRule>
    <cfRule type="cellIs" dxfId="505" priority="307" stopIfTrue="1" operator="equal">
      <formula>2</formula>
    </cfRule>
    <cfRule type="cellIs" dxfId="504" priority="308" stopIfTrue="1" operator="equal">
      <formula>3</formula>
    </cfRule>
  </conditionalFormatting>
  <conditionalFormatting sqref="J194 J192">
    <cfRule type="expression" priority="301" stopIfTrue="1">
      <formula>I192=0</formula>
    </cfRule>
    <cfRule type="cellIs" dxfId="503" priority="302" stopIfTrue="1" operator="equal">
      <formula>1</formula>
    </cfRule>
    <cfRule type="cellIs" dxfId="502" priority="303" stopIfTrue="1" operator="equal">
      <formula>2</formula>
    </cfRule>
    <cfRule type="cellIs" dxfId="501" priority="304" stopIfTrue="1" operator="equal">
      <formula>3</formula>
    </cfRule>
  </conditionalFormatting>
  <conditionalFormatting sqref="J226 J224">
    <cfRule type="expression" priority="297" stopIfTrue="1">
      <formula>I224=0</formula>
    </cfRule>
    <cfRule type="cellIs" dxfId="500" priority="298" stopIfTrue="1" operator="equal">
      <formula>1</formula>
    </cfRule>
    <cfRule type="cellIs" dxfId="499" priority="299" stopIfTrue="1" operator="equal">
      <formula>2</formula>
    </cfRule>
    <cfRule type="cellIs" dxfId="498" priority="300" stopIfTrue="1" operator="equal">
      <formula>3</formula>
    </cfRule>
  </conditionalFormatting>
  <conditionalFormatting sqref="J223">
    <cfRule type="expression" priority="293" stopIfTrue="1">
      <formula>I223=0</formula>
    </cfRule>
    <cfRule type="cellIs" dxfId="497" priority="294" stopIfTrue="1" operator="equal">
      <formula>1</formula>
    </cfRule>
    <cfRule type="cellIs" dxfId="496" priority="295" stopIfTrue="1" operator="equal">
      <formula>2</formula>
    </cfRule>
    <cfRule type="cellIs" dxfId="495" priority="296" stopIfTrue="1" operator="equal">
      <formula>3</formula>
    </cfRule>
  </conditionalFormatting>
  <conditionalFormatting sqref="J238">
    <cfRule type="expression" priority="289" stopIfTrue="1">
      <formula>I238=0</formula>
    </cfRule>
    <cfRule type="cellIs" dxfId="494" priority="290" stopIfTrue="1" operator="equal">
      <formula>1</formula>
    </cfRule>
    <cfRule type="cellIs" dxfId="493" priority="291" stopIfTrue="1" operator="equal">
      <formula>2</formula>
    </cfRule>
    <cfRule type="cellIs" dxfId="492" priority="292" stopIfTrue="1" operator="equal">
      <formula>3</formula>
    </cfRule>
  </conditionalFormatting>
  <conditionalFormatting sqref="J266 J258">
    <cfRule type="expression" priority="277" stopIfTrue="1">
      <formula>I258=0</formula>
    </cfRule>
    <cfRule type="cellIs" dxfId="491" priority="278" stopIfTrue="1" operator="equal">
      <formula>1</formula>
    </cfRule>
    <cfRule type="cellIs" dxfId="490" priority="279" stopIfTrue="1" operator="equal">
      <formula>2</formula>
    </cfRule>
    <cfRule type="cellIs" dxfId="489" priority="280" stopIfTrue="1" operator="equal">
      <formula>3</formula>
    </cfRule>
  </conditionalFormatting>
  <conditionalFormatting sqref="J257 J254:J255">
    <cfRule type="expression" priority="273" stopIfTrue="1">
      <formula>I254=0</formula>
    </cfRule>
    <cfRule type="cellIs" dxfId="488" priority="274" stopIfTrue="1" operator="equal">
      <formula>1</formula>
    </cfRule>
    <cfRule type="cellIs" dxfId="487" priority="275" stopIfTrue="1" operator="equal">
      <formula>2</formula>
    </cfRule>
    <cfRule type="cellIs" dxfId="486" priority="276" stopIfTrue="1" operator="equal">
      <formula>3</formula>
    </cfRule>
  </conditionalFormatting>
  <conditionalFormatting sqref="J253 J251">
    <cfRule type="expression" priority="269" stopIfTrue="1">
      <formula>I251=0</formula>
    </cfRule>
    <cfRule type="cellIs" dxfId="485" priority="270" stopIfTrue="1" operator="equal">
      <formula>1</formula>
    </cfRule>
    <cfRule type="cellIs" dxfId="484" priority="271" stopIfTrue="1" operator="equal">
      <formula>2</formula>
    </cfRule>
    <cfRule type="cellIs" dxfId="483" priority="272" stopIfTrue="1" operator="equal">
      <formula>3</formula>
    </cfRule>
  </conditionalFormatting>
  <conditionalFormatting sqref="J250 J248">
    <cfRule type="expression" priority="265" stopIfTrue="1">
      <formula>I248=0</formula>
    </cfRule>
    <cfRule type="cellIs" dxfId="482" priority="266" stopIfTrue="1" operator="equal">
      <formula>1</formula>
    </cfRule>
    <cfRule type="cellIs" dxfId="481" priority="267" stopIfTrue="1" operator="equal">
      <formula>2</formula>
    </cfRule>
    <cfRule type="cellIs" dxfId="480" priority="268" stopIfTrue="1" operator="equal">
      <formula>3</formula>
    </cfRule>
  </conditionalFormatting>
  <conditionalFormatting sqref="J247 J245">
    <cfRule type="expression" priority="261" stopIfTrue="1">
      <formula>I245=0</formula>
    </cfRule>
    <cfRule type="cellIs" dxfId="479" priority="262" stopIfTrue="1" operator="equal">
      <formula>1</formula>
    </cfRule>
    <cfRule type="cellIs" dxfId="478" priority="263" stopIfTrue="1" operator="equal">
      <formula>2</formula>
    </cfRule>
    <cfRule type="cellIs" dxfId="477" priority="264" stopIfTrue="1" operator="equal">
      <formula>3</formula>
    </cfRule>
  </conditionalFormatting>
  <conditionalFormatting sqref="J244 J242">
    <cfRule type="expression" priority="257" stopIfTrue="1">
      <formula>I242=0</formula>
    </cfRule>
    <cfRule type="cellIs" dxfId="476" priority="258" stopIfTrue="1" operator="equal">
      <formula>1</formula>
    </cfRule>
    <cfRule type="cellIs" dxfId="475" priority="259" stopIfTrue="1" operator="equal">
      <formula>2</formula>
    </cfRule>
    <cfRule type="cellIs" dxfId="474" priority="260" stopIfTrue="1" operator="equal">
      <formula>3</formula>
    </cfRule>
  </conditionalFormatting>
  <conditionalFormatting sqref="J241 J239">
    <cfRule type="expression" priority="253" stopIfTrue="1">
      <formula>I239=0</formula>
    </cfRule>
    <cfRule type="cellIs" dxfId="473" priority="254" stopIfTrue="1" operator="equal">
      <formula>1</formula>
    </cfRule>
    <cfRule type="cellIs" dxfId="472" priority="255" stopIfTrue="1" operator="equal">
      <formula>2</formula>
    </cfRule>
    <cfRule type="cellIs" dxfId="471" priority="256" stopIfTrue="1" operator="equal">
      <formula>3</formula>
    </cfRule>
  </conditionalFormatting>
  <conditionalFormatting sqref="J313:J314">
    <cfRule type="expression" priority="241" stopIfTrue="1">
      <formula>I313=0</formula>
    </cfRule>
    <cfRule type="cellIs" dxfId="470" priority="242" stopIfTrue="1" operator="equal">
      <formula>1</formula>
    </cfRule>
    <cfRule type="cellIs" dxfId="469" priority="243" stopIfTrue="1" operator="equal">
      <formula>2</formula>
    </cfRule>
    <cfRule type="cellIs" dxfId="468" priority="244" stopIfTrue="1" operator="equal">
      <formula>3</formula>
    </cfRule>
  </conditionalFormatting>
  <conditionalFormatting sqref="J280">
    <cfRule type="expression" priority="237" stopIfTrue="1">
      <formula>I280=0</formula>
    </cfRule>
    <cfRule type="cellIs" dxfId="467" priority="238" stopIfTrue="1" operator="equal">
      <formula>1</formula>
    </cfRule>
    <cfRule type="cellIs" dxfId="466" priority="239" stopIfTrue="1" operator="equal">
      <formula>2</formula>
    </cfRule>
    <cfRule type="cellIs" dxfId="465" priority="240" stopIfTrue="1" operator="equal">
      <formula>3</formula>
    </cfRule>
  </conditionalFormatting>
  <conditionalFormatting sqref="J312 J301">
    <cfRule type="expression" priority="233" stopIfTrue="1">
      <formula>I301=0</formula>
    </cfRule>
    <cfRule type="cellIs" dxfId="464" priority="234" stopIfTrue="1" operator="equal">
      <formula>1</formula>
    </cfRule>
    <cfRule type="cellIs" dxfId="463" priority="235" stopIfTrue="1" operator="equal">
      <formula>2</formula>
    </cfRule>
    <cfRule type="cellIs" dxfId="462" priority="236" stopIfTrue="1" operator="equal">
      <formula>3</formula>
    </cfRule>
  </conditionalFormatting>
  <conditionalFormatting sqref="J300 J297:J298">
    <cfRule type="expression" priority="229" stopIfTrue="1">
      <formula>I297=0</formula>
    </cfRule>
    <cfRule type="cellIs" dxfId="461" priority="230" stopIfTrue="1" operator="equal">
      <formula>1</formula>
    </cfRule>
    <cfRule type="cellIs" dxfId="460" priority="231" stopIfTrue="1" operator="equal">
      <formula>2</formula>
    </cfRule>
    <cfRule type="cellIs" dxfId="459" priority="232" stopIfTrue="1" operator="equal">
      <formula>3</formula>
    </cfRule>
  </conditionalFormatting>
  <conditionalFormatting sqref="J294:J296">
    <cfRule type="expression" priority="225" stopIfTrue="1">
      <formula>I294=0</formula>
    </cfRule>
    <cfRule type="cellIs" dxfId="458" priority="226" stopIfTrue="1" operator="equal">
      <formula>1</formula>
    </cfRule>
    <cfRule type="cellIs" dxfId="457" priority="227" stopIfTrue="1" operator="equal">
      <formula>2</formula>
    </cfRule>
    <cfRule type="cellIs" dxfId="456" priority="228" stopIfTrue="1" operator="equal">
      <formula>3</formula>
    </cfRule>
  </conditionalFormatting>
  <conditionalFormatting sqref="J293 J291">
    <cfRule type="expression" priority="221" stopIfTrue="1">
      <formula>I291=0</formula>
    </cfRule>
    <cfRule type="cellIs" dxfId="455" priority="222" stopIfTrue="1" operator="equal">
      <formula>1</formula>
    </cfRule>
    <cfRule type="cellIs" dxfId="454" priority="223" stopIfTrue="1" operator="equal">
      <formula>2</formula>
    </cfRule>
    <cfRule type="cellIs" dxfId="453" priority="224" stopIfTrue="1" operator="equal">
      <formula>3</formula>
    </cfRule>
  </conditionalFormatting>
  <conditionalFormatting sqref="J290 J287">
    <cfRule type="expression" priority="217" stopIfTrue="1">
      <formula>I287=0</formula>
    </cfRule>
    <cfRule type="cellIs" dxfId="452" priority="218" stopIfTrue="1" operator="equal">
      <formula>1</formula>
    </cfRule>
    <cfRule type="cellIs" dxfId="451" priority="219" stopIfTrue="1" operator="equal">
      <formula>2</formula>
    </cfRule>
    <cfRule type="cellIs" dxfId="450" priority="220" stopIfTrue="1" operator="equal">
      <formula>3</formula>
    </cfRule>
  </conditionalFormatting>
  <conditionalFormatting sqref="J286 J284">
    <cfRule type="expression" priority="213" stopIfTrue="1">
      <formula>I284=0</formula>
    </cfRule>
    <cfRule type="cellIs" dxfId="449" priority="214" stopIfTrue="1" operator="equal">
      <formula>1</formula>
    </cfRule>
    <cfRule type="cellIs" dxfId="448" priority="215" stopIfTrue="1" operator="equal">
      <formula>2</formula>
    </cfRule>
    <cfRule type="cellIs" dxfId="447" priority="216" stopIfTrue="1" operator="equal">
      <formula>3</formula>
    </cfRule>
  </conditionalFormatting>
  <conditionalFormatting sqref="J283 J281">
    <cfRule type="expression" priority="209" stopIfTrue="1">
      <formula>I281=0</formula>
    </cfRule>
    <cfRule type="cellIs" dxfId="446" priority="210" stopIfTrue="1" operator="equal">
      <formula>1</formula>
    </cfRule>
    <cfRule type="cellIs" dxfId="445" priority="211" stopIfTrue="1" operator="equal">
      <formula>2</formula>
    </cfRule>
    <cfRule type="cellIs" dxfId="444" priority="212" stopIfTrue="1" operator="equal">
      <formula>3</formula>
    </cfRule>
  </conditionalFormatting>
  <conditionalFormatting sqref="J333">
    <cfRule type="expression" priority="201" stopIfTrue="1">
      <formula>I333=0</formula>
    </cfRule>
    <cfRule type="cellIs" dxfId="443" priority="202" stopIfTrue="1" operator="equal">
      <formula>1</formula>
    </cfRule>
    <cfRule type="cellIs" dxfId="442" priority="203" stopIfTrue="1" operator="equal">
      <formula>2</formula>
    </cfRule>
    <cfRule type="cellIs" dxfId="441" priority="204" stopIfTrue="1" operator="equal">
      <formula>3</formula>
    </cfRule>
  </conditionalFormatting>
  <conditionalFormatting sqref="J347">
    <cfRule type="expression" priority="193" stopIfTrue="1">
      <formula>I347=0</formula>
    </cfRule>
    <cfRule type="cellIs" dxfId="440" priority="194" stopIfTrue="1" operator="equal">
      <formula>1</formula>
    </cfRule>
    <cfRule type="cellIs" dxfId="439" priority="195" stopIfTrue="1" operator="equal">
      <formula>2</formula>
    </cfRule>
    <cfRule type="cellIs" dxfId="438" priority="196" stopIfTrue="1" operator="equal">
      <formula>3</formula>
    </cfRule>
  </conditionalFormatting>
  <conditionalFormatting sqref="J357 J362">
    <cfRule type="expression" priority="189" stopIfTrue="1">
      <formula>I357=0</formula>
    </cfRule>
    <cfRule type="cellIs" dxfId="437" priority="190" stopIfTrue="1" operator="equal">
      <formula>1</formula>
    </cfRule>
    <cfRule type="cellIs" dxfId="436" priority="191" stopIfTrue="1" operator="equal">
      <formula>2</formula>
    </cfRule>
    <cfRule type="cellIs" dxfId="435" priority="192" stopIfTrue="1" operator="equal">
      <formula>3</formula>
    </cfRule>
  </conditionalFormatting>
  <conditionalFormatting sqref="J363">
    <cfRule type="expression" priority="185" stopIfTrue="1">
      <formula>I363=0</formula>
    </cfRule>
    <cfRule type="cellIs" dxfId="434" priority="186" stopIfTrue="1" operator="equal">
      <formula>1</formula>
    </cfRule>
    <cfRule type="cellIs" dxfId="433" priority="187" stopIfTrue="1" operator="equal">
      <formula>2</formula>
    </cfRule>
    <cfRule type="cellIs" dxfId="432" priority="188" stopIfTrue="1" operator="equal">
      <formula>3</formula>
    </cfRule>
  </conditionalFormatting>
  <conditionalFormatting sqref="J381">
    <cfRule type="expression" priority="181" stopIfTrue="1">
      <formula>I381=0</formula>
    </cfRule>
    <cfRule type="cellIs" dxfId="431" priority="182" stopIfTrue="1" operator="equal">
      <formula>1</formula>
    </cfRule>
    <cfRule type="cellIs" dxfId="430" priority="183" stopIfTrue="1" operator="equal">
      <formula>2</formula>
    </cfRule>
    <cfRule type="cellIs" dxfId="429" priority="184" stopIfTrue="1" operator="equal">
      <formula>3</formula>
    </cfRule>
  </conditionalFormatting>
  <conditionalFormatting sqref="J401">
    <cfRule type="expression" priority="173" stopIfTrue="1">
      <formula>I401=0</formula>
    </cfRule>
    <cfRule type="cellIs" dxfId="428" priority="174" stopIfTrue="1" operator="equal">
      <formula>1</formula>
    </cfRule>
    <cfRule type="cellIs" dxfId="427" priority="175" stopIfTrue="1" operator="equal">
      <formula>2</formula>
    </cfRule>
    <cfRule type="cellIs" dxfId="426" priority="176" stopIfTrue="1" operator="equal">
      <formula>3</formula>
    </cfRule>
  </conditionalFormatting>
  <conditionalFormatting sqref="J411:J414">
    <cfRule type="expression" priority="169" stopIfTrue="1">
      <formula>I411=0</formula>
    </cfRule>
    <cfRule type="cellIs" dxfId="425" priority="170" stopIfTrue="1" operator="equal">
      <formula>1</formula>
    </cfRule>
    <cfRule type="cellIs" dxfId="424" priority="171" stopIfTrue="1" operator="equal">
      <formula>2</formula>
    </cfRule>
    <cfRule type="cellIs" dxfId="423" priority="172" stopIfTrue="1" operator="equal">
      <formula>3</formula>
    </cfRule>
  </conditionalFormatting>
  <conditionalFormatting sqref="J398:J399">
    <cfRule type="expression" priority="161" stopIfTrue="1">
      <formula>I398=0</formula>
    </cfRule>
    <cfRule type="cellIs" dxfId="422" priority="162" stopIfTrue="1" operator="equal">
      <formula>1</formula>
    </cfRule>
    <cfRule type="cellIs" dxfId="421" priority="163" stopIfTrue="1" operator="equal">
      <formula>2</formula>
    </cfRule>
    <cfRule type="cellIs" dxfId="420" priority="164" stopIfTrue="1" operator="equal">
      <formula>3</formula>
    </cfRule>
  </conditionalFormatting>
  <conditionalFormatting sqref="J86">
    <cfRule type="expression" priority="157" stopIfTrue="1">
      <formula>I86=0</formula>
    </cfRule>
    <cfRule type="cellIs" dxfId="419" priority="158" stopIfTrue="1" operator="equal">
      <formula>1</formula>
    </cfRule>
    <cfRule type="cellIs" dxfId="418" priority="159" stopIfTrue="1" operator="equal">
      <formula>2</formula>
    </cfRule>
    <cfRule type="cellIs" dxfId="417" priority="160" stopIfTrue="1" operator="equal">
      <formula>3</formula>
    </cfRule>
  </conditionalFormatting>
  <conditionalFormatting sqref="J87">
    <cfRule type="expression" priority="153" stopIfTrue="1">
      <formula>I87=0</formula>
    </cfRule>
    <cfRule type="cellIs" dxfId="416" priority="154" stopIfTrue="1" operator="equal">
      <formula>1</formula>
    </cfRule>
    <cfRule type="cellIs" dxfId="415" priority="155" stopIfTrue="1" operator="equal">
      <formula>2</formula>
    </cfRule>
    <cfRule type="cellIs" dxfId="414" priority="156" stopIfTrue="1" operator="equal">
      <formula>3</formula>
    </cfRule>
  </conditionalFormatting>
  <conditionalFormatting sqref="J88">
    <cfRule type="expression" priority="149" stopIfTrue="1">
      <formula>I88=0</formula>
    </cfRule>
    <cfRule type="cellIs" dxfId="413" priority="150" stopIfTrue="1" operator="equal">
      <formula>1</formula>
    </cfRule>
    <cfRule type="cellIs" dxfId="412" priority="151" stopIfTrue="1" operator="equal">
      <formula>2</formula>
    </cfRule>
    <cfRule type="cellIs" dxfId="411" priority="152" stopIfTrue="1" operator="equal">
      <formula>3</formula>
    </cfRule>
  </conditionalFormatting>
  <conditionalFormatting sqref="J130:J131">
    <cfRule type="expression" priority="133" stopIfTrue="1">
      <formula>I130=0</formula>
    </cfRule>
    <cfRule type="cellIs" dxfId="410" priority="134" stopIfTrue="1" operator="equal">
      <formula>1</formula>
    </cfRule>
    <cfRule type="cellIs" dxfId="409" priority="135" stopIfTrue="1" operator="equal">
      <formula>2</formula>
    </cfRule>
    <cfRule type="cellIs" dxfId="408" priority="136" stopIfTrue="1" operator="equal">
      <formula>3</formula>
    </cfRule>
  </conditionalFormatting>
  <conditionalFormatting sqref="J126:J127">
    <cfRule type="expression" priority="141" stopIfTrue="1">
      <formula>I126=0</formula>
    </cfRule>
    <cfRule type="cellIs" dxfId="407" priority="142" stopIfTrue="1" operator="equal">
      <formula>1</formula>
    </cfRule>
    <cfRule type="cellIs" dxfId="406" priority="143" stopIfTrue="1" operator="equal">
      <formula>2</formula>
    </cfRule>
    <cfRule type="cellIs" dxfId="405" priority="144" stopIfTrue="1" operator="equal">
      <formula>3</formula>
    </cfRule>
  </conditionalFormatting>
  <conditionalFormatting sqref="J128:J129">
    <cfRule type="expression" priority="137" stopIfTrue="1">
      <formula>I128=0</formula>
    </cfRule>
    <cfRule type="cellIs" dxfId="404" priority="138" stopIfTrue="1" operator="equal">
      <formula>1</formula>
    </cfRule>
    <cfRule type="cellIs" dxfId="403" priority="139" stopIfTrue="1" operator="equal">
      <formula>2</formula>
    </cfRule>
    <cfRule type="cellIs" dxfId="402" priority="140" stopIfTrue="1" operator="equal">
      <formula>3</formula>
    </cfRule>
  </conditionalFormatting>
  <conditionalFormatting sqref="J138:J139">
    <cfRule type="expression" priority="117" stopIfTrue="1">
      <formula>I138=0</formula>
    </cfRule>
    <cfRule type="cellIs" dxfId="401" priority="118" stopIfTrue="1" operator="equal">
      <formula>1</formula>
    </cfRule>
    <cfRule type="cellIs" dxfId="400" priority="119" stopIfTrue="1" operator="equal">
      <formula>2</formula>
    </cfRule>
    <cfRule type="cellIs" dxfId="399" priority="120" stopIfTrue="1" operator="equal">
      <formula>3</formula>
    </cfRule>
  </conditionalFormatting>
  <conditionalFormatting sqref="J132:J133">
    <cfRule type="expression" priority="129" stopIfTrue="1">
      <formula>I132=0</formula>
    </cfRule>
    <cfRule type="cellIs" dxfId="398" priority="130" stopIfTrue="1" operator="equal">
      <formula>1</formula>
    </cfRule>
    <cfRule type="cellIs" dxfId="397" priority="131" stopIfTrue="1" operator="equal">
      <formula>2</formula>
    </cfRule>
    <cfRule type="cellIs" dxfId="396" priority="132" stopIfTrue="1" operator="equal">
      <formula>3</formula>
    </cfRule>
  </conditionalFormatting>
  <conditionalFormatting sqref="J134:J135">
    <cfRule type="expression" priority="125" stopIfTrue="1">
      <formula>I134=0</formula>
    </cfRule>
    <cfRule type="cellIs" dxfId="395" priority="126" stopIfTrue="1" operator="equal">
      <formula>1</formula>
    </cfRule>
    <cfRule type="cellIs" dxfId="394" priority="127" stopIfTrue="1" operator="equal">
      <formula>2</formula>
    </cfRule>
    <cfRule type="cellIs" dxfId="393" priority="128" stopIfTrue="1" operator="equal">
      <formula>3</formula>
    </cfRule>
  </conditionalFormatting>
  <conditionalFormatting sqref="J136:J137">
    <cfRule type="expression" priority="121" stopIfTrue="1">
      <formula>I136=0</formula>
    </cfRule>
    <cfRule type="cellIs" dxfId="392" priority="122" stopIfTrue="1" operator="equal">
      <formula>1</formula>
    </cfRule>
    <cfRule type="cellIs" dxfId="391" priority="123" stopIfTrue="1" operator="equal">
      <formula>2</formula>
    </cfRule>
    <cfRule type="cellIs" dxfId="390" priority="124" stopIfTrue="1" operator="equal">
      <formula>3</formula>
    </cfRule>
  </conditionalFormatting>
  <conditionalFormatting sqref="J151:J156">
    <cfRule type="expression" priority="113" stopIfTrue="1">
      <formula>I151=0</formula>
    </cfRule>
    <cfRule type="cellIs" dxfId="389" priority="114" stopIfTrue="1" operator="equal">
      <formula>1</formula>
    </cfRule>
    <cfRule type="cellIs" dxfId="388" priority="115" stopIfTrue="1" operator="equal">
      <formula>2</formula>
    </cfRule>
    <cfRule type="cellIs" dxfId="387" priority="116" stopIfTrue="1" operator="equal">
      <formula>3</formula>
    </cfRule>
  </conditionalFormatting>
  <conditionalFormatting sqref="J176:J177">
    <cfRule type="expression" priority="105" stopIfTrue="1">
      <formula>I176=0</formula>
    </cfRule>
    <cfRule type="cellIs" dxfId="386" priority="106" stopIfTrue="1" operator="equal">
      <formula>1</formula>
    </cfRule>
    <cfRule type="cellIs" dxfId="385" priority="107" stopIfTrue="1" operator="equal">
      <formula>2</formula>
    </cfRule>
    <cfRule type="cellIs" dxfId="384" priority="108" stopIfTrue="1" operator="equal">
      <formula>3</formula>
    </cfRule>
  </conditionalFormatting>
  <conditionalFormatting sqref="J174:J175">
    <cfRule type="expression" priority="109" stopIfTrue="1">
      <formula>I174=0</formula>
    </cfRule>
    <cfRule type="cellIs" dxfId="383" priority="110" stopIfTrue="1" operator="equal">
      <formula>1</formula>
    </cfRule>
    <cfRule type="cellIs" dxfId="382" priority="111" stopIfTrue="1" operator="equal">
      <formula>2</formula>
    </cfRule>
    <cfRule type="cellIs" dxfId="381" priority="112" stopIfTrue="1" operator="equal">
      <formula>3</formula>
    </cfRule>
  </conditionalFormatting>
  <conditionalFormatting sqref="J261">
    <cfRule type="expression" priority="101" stopIfTrue="1">
      <formula>I261=0</formula>
    </cfRule>
    <cfRule type="cellIs" dxfId="380" priority="102" stopIfTrue="1" operator="equal">
      <formula>1</formula>
    </cfRule>
    <cfRule type="cellIs" dxfId="379" priority="103" stopIfTrue="1" operator="equal">
      <formula>2</formula>
    </cfRule>
    <cfRule type="cellIs" dxfId="378" priority="104" stopIfTrue="1" operator="equal">
      <formula>3</formula>
    </cfRule>
  </conditionalFormatting>
  <conditionalFormatting sqref="J260">
    <cfRule type="expression" priority="97" stopIfTrue="1">
      <formula>I260=0</formula>
    </cfRule>
    <cfRule type="cellIs" dxfId="377" priority="98" stopIfTrue="1" operator="equal">
      <formula>1</formula>
    </cfRule>
    <cfRule type="cellIs" dxfId="376" priority="99" stopIfTrue="1" operator="equal">
      <formula>2</formula>
    </cfRule>
    <cfRule type="cellIs" dxfId="375" priority="100" stopIfTrue="1" operator="equal">
      <formula>3</formula>
    </cfRule>
  </conditionalFormatting>
  <conditionalFormatting sqref="J263">
    <cfRule type="expression" priority="89" stopIfTrue="1">
      <formula>I263=0</formula>
    </cfRule>
    <cfRule type="cellIs" dxfId="374" priority="90" stopIfTrue="1" operator="equal">
      <formula>1</formula>
    </cfRule>
    <cfRule type="cellIs" dxfId="373" priority="91" stopIfTrue="1" operator="equal">
      <formula>2</formula>
    </cfRule>
    <cfRule type="cellIs" dxfId="372" priority="92" stopIfTrue="1" operator="equal">
      <formula>3</formula>
    </cfRule>
  </conditionalFormatting>
  <conditionalFormatting sqref="J303">
    <cfRule type="expression" priority="81" stopIfTrue="1">
      <formula>I303=0</formula>
    </cfRule>
    <cfRule type="cellIs" dxfId="371" priority="82" stopIfTrue="1" operator="equal">
      <formula>1</formula>
    </cfRule>
    <cfRule type="cellIs" dxfId="370" priority="83" stopIfTrue="1" operator="equal">
      <formula>2</formula>
    </cfRule>
    <cfRule type="cellIs" dxfId="369" priority="84" stopIfTrue="1" operator="equal">
      <formula>3</formula>
    </cfRule>
  </conditionalFormatting>
  <conditionalFormatting sqref="J264">
    <cfRule type="expression" priority="93" stopIfTrue="1">
      <formula>I264=0</formula>
    </cfRule>
    <cfRule type="cellIs" dxfId="368" priority="94" stopIfTrue="1" operator="equal">
      <formula>1</formula>
    </cfRule>
    <cfRule type="cellIs" dxfId="367" priority="95" stopIfTrue="1" operator="equal">
      <formula>2</formula>
    </cfRule>
    <cfRule type="cellIs" dxfId="366" priority="96" stopIfTrue="1" operator="equal">
      <formula>3</formula>
    </cfRule>
  </conditionalFormatting>
  <conditionalFormatting sqref="J306">
    <cfRule type="expression" priority="73" stopIfTrue="1">
      <formula>I306=0</formula>
    </cfRule>
    <cfRule type="cellIs" dxfId="365" priority="74" stopIfTrue="1" operator="equal">
      <formula>1</formula>
    </cfRule>
    <cfRule type="cellIs" dxfId="364" priority="75" stopIfTrue="1" operator="equal">
      <formula>2</formula>
    </cfRule>
    <cfRule type="cellIs" dxfId="363" priority="76" stopIfTrue="1" operator="equal">
      <formula>3</formula>
    </cfRule>
  </conditionalFormatting>
  <conditionalFormatting sqref="J304">
    <cfRule type="expression" priority="85" stopIfTrue="1">
      <formula>I304=0</formula>
    </cfRule>
    <cfRule type="cellIs" dxfId="362" priority="86" stopIfTrue="1" operator="equal">
      <formula>1</formula>
    </cfRule>
    <cfRule type="cellIs" dxfId="361" priority="87" stopIfTrue="1" operator="equal">
      <formula>2</formula>
    </cfRule>
    <cfRule type="cellIs" dxfId="360" priority="88" stopIfTrue="1" operator="equal">
      <formula>3</formula>
    </cfRule>
  </conditionalFormatting>
  <conditionalFormatting sqref="J309">
    <cfRule type="expression" priority="65" stopIfTrue="1">
      <formula>I309=0</formula>
    </cfRule>
    <cfRule type="cellIs" dxfId="359" priority="66" stopIfTrue="1" operator="equal">
      <formula>1</formula>
    </cfRule>
    <cfRule type="cellIs" dxfId="358" priority="67" stopIfTrue="1" operator="equal">
      <formula>2</formula>
    </cfRule>
    <cfRule type="cellIs" dxfId="357" priority="68" stopIfTrue="1" operator="equal">
      <formula>3</formula>
    </cfRule>
  </conditionalFormatting>
  <conditionalFormatting sqref="J325 J327 J329 J331">
    <cfRule type="expression" priority="61" stopIfTrue="1">
      <formula>I325=0</formula>
    </cfRule>
    <cfRule type="cellIs" dxfId="356" priority="62" stopIfTrue="1" operator="equal">
      <formula>1</formula>
    </cfRule>
    <cfRule type="cellIs" dxfId="355" priority="63" stopIfTrue="1" operator="equal">
      <formula>2</formula>
    </cfRule>
    <cfRule type="cellIs" dxfId="354" priority="64" stopIfTrue="1" operator="equal">
      <formula>3</formula>
    </cfRule>
  </conditionalFormatting>
  <conditionalFormatting sqref="J345">
    <cfRule type="expression" priority="57" stopIfTrue="1">
      <formula>I345=0</formula>
    </cfRule>
    <cfRule type="cellIs" dxfId="353" priority="58" stopIfTrue="1" operator="equal">
      <formula>1</formula>
    </cfRule>
    <cfRule type="cellIs" dxfId="352" priority="59" stopIfTrue="1" operator="equal">
      <formula>2</formula>
    </cfRule>
    <cfRule type="cellIs" dxfId="351" priority="60" stopIfTrue="1" operator="equal">
      <formula>3</formula>
    </cfRule>
  </conditionalFormatting>
  <conditionalFormatting sqref="J361">
    <cfRule type="expression" priority="49" stopIfTrue="1">
      <formula>I361=0</formula>
    </cfRule>
    <cfRule type="cellIs" dxfId="350" priority="50" stopIfTrue="1" operator="equal">
      <formula>1</formula>
    </cfRule>
    <cfRule type="cellIs" dxfId="349" priority="51" stopIfTrue="1" operator="equal">
      <formula>2</formula>
    </cfRule>
    <cfRule type="cellIs" dxfId="348" priority="52" stopIfTrue="1" operator="equal">
      <formula>3</formula>
    </cfRule>
  </conditionalFormatting>
  <conditionalFormatting sqref="J307">
    <cfRule type="expression" priority="77" stopIfTrue="1">
      <formula>I307=0</formula>
    </cfRule>
    <cfRule type="cellIs" dxfId="347" priority="78" stopIfTrue="1" operator="equal">
      <formula>1</formula>
    </cfRule>
    <cfRule type="cellIs" dxfId="346" priority="79" stopIfTrue="1" operator="equal">
      <formula>2</formula>
    </cfRule>
    <cfRule type="cellIs" dxfId="345" priority="80" stopIfTrue="1" operator="equal">
      <formula>3</formula>
    </cfRule>
  </conditionalFormatting>
  <conditionalFormatting sqref="J370">
    <cfRule type="expression" priority="45" stopIfTrue="1">
      <formula>I370=0</formula>
    </cfRule>
    <cfRule type="cellIs" dxfId="344" priority="46" stopIfTrue="1" operator="equal">
      <formula>1</formula>
    </cfRule>
    <cfRule type="cellIs" dxfId="343" priority="47" stopIfTrue="1" operator="equal">
      <formula>2</formula>
    </cfRule>
    <cfRule type="cellIs" dxfId="342" priority="48" stopIfTrue="1" operator="equal">
      <formula>3</formula>
    </cfRule>
  </conditionalFormatting>
  <conditionalFormatting sqref="J310">
    <cfRule type="expression" priority="69" stopIfTrue="1">
      <formula>I310=0</formula>
    </cfRule>
    <cfRule type="cellIs" dxfId="341" priority="70" stopIfTrue="1" operator="equal">
      <formula>1</formula>
    </cfRule>
    <cfRule type="cellIs" dxfId="340" priority="71" stopIfTrue="1" operator="equal">
      <formula>2</formula>
    </cfRule>
    <cfRule type="cellIs" dxfId="339" priority="72" stopIfTrue="1" operator="equal">
      <formula>3</formula>
    </cfRule>
  </conditionalFormatting>
  <conditionalFormatting sqref="J384">
    <cfRule type="expression" priority="41" stopIfTrue="1">
      <formula>I384=0</formula>
    </cfRule>
    <cfRule type="cellIs" dxfId="338" priority="42" stopIfTrue="1" operator="equal">
      <formula>1</formula>
    </cfRule>
    <cfRule type="cellIs" dxfId="337" priority="43" stopIfTrue="1" operator="equal">
      <formula>2</formula>
    </cfRule>
    <cfRule type="cellIs" dxfId="336" priority="44" stopIfTrue="1" operator="equal">
      <formula>3</formula>
    </cfRule>
  </conditionalFormatting>
  <conditionalFormatting sqref="J359">
    <cfRule type="expression" priority="53" stopIfTrue="1">
      <formula>I359=0</formula>
    </cfRule>
    <cfRule type="cellIs" dxfId="335" priority="54" stopIfTrue="1" operator="equal">
      <formula>1</formula>
    </cfRule>
    <cfRule type="cellIs" dxfId="334" priority="55" stopIfTrue="1" operator="equal">
      <formula>2</formula>
    </cfRule>
    <cfRule type="cellIs" dxfId="333" priority="56" stopIfTrue="1" operator="equal">
      <formula>3</formula>
    </cfRule>
  </conditionalFormatting>
  <conditionalFormatting sqref="J199">
    <cfRule type="expression" priority="37" stopIfTrue="1">
      <formula>I199=0</formula>
    </cfRule>
    <cfRule type="cellIs" dxfId="332" priority="38" stopIfTrue="1" operator="equal">
      <formula>1</formula>
    </cfRule>
    <cfRule type="cellIs" dxfId="331" priority="39" stopIfTrue="1" operator="equal">
      <formula>2</formula>
    </cfRule>
    <cfRule type="cellIs" dxfId="330" priority="40" stopIfTrue="1" operator="equal">
      <formula>3</formula>
    </cfRule>
  </conditionalFormatting>
  <conditionalFormatting sqref="J202">
    <cfRule type="expression" priority="33" stopIfTrue="1">
      <formula>I202=0</formula>
    </cfRule>
    <cfRule type="cellIs" dxfId="329" priority="34" stopIfTrue="1" operator="equal">
      <formula>1</formula>
    </cfRule>
    <cfRule type="cellIs" dxfId="328" priority="35" stopIfTrue="1" operator="equal">
      <formula>2</formula>
    </cfRule>
    <cfRule type="cellIs" dxfId="327" priority="36" stopIfTrue="1" operator="equal">
      <formula>3</formula>
    </cfRule>
  </conditionalFormatting>
  <conditionalFormatting sqref="J205">
    <cfRule type="expression" priority="29" stopIfTrue="1">
      <formula>I205=0</formula>
    </cfRule>
    <cfRule type="cellIs" dxfId="326" priority="30" stopIfTrue="1" operator="equal">
      <formula>1</formula>
    </cfRule>
    <cfRule type="cellIs" dxfId="325" priority="31" stopIfTrue="1" operator="equal">
      <formula>2</formula>
    </cfRule>
    <cfRule type="cellIs" dxfId="324" priority="32" stopIfTrue="1" operator="equal">
      <formula>3</formula>
    </cfRule>
  </conditionalFormatting>
  <conditionalFormatting sqref="J208">
    <cfRule type="expression" priority="25" stopIfTrue="1">
      <formula>I208=0</formula>
    </cfRule>
    <cfRule type="cellIs" dxfId="323" priority="26" stopIfTrue="1" operator="equal">
      <formula>1</formula>
    </cfRule>
    <cfRule type="cellIs" dxfId="322" priority="27" stopIfTrue="1" operator="equal">
      <formula>2</formula>
    </cfRule>
    <cfRule type="cellIs" dxfId="321" priority="28" stopIfTrue="1" operator="equal">
      <formula>3</formula>
    </cfRule>
  </conditionalFormatting>
  <conditionalFormatting sqref="J211">
    <cfRule type="expression" priority="21" stopIfTrue="1">
      <formula>I211=0</formula>
    </cfRule>
    <cfRule type="cellIs" dxfId="320" priority="22" stopIfTrue="1" operator="equal">
      <formula>1</formula>
    </cfRule>
    <cfRule type="cellIs" dxfId="319" priority="23" stopIfTrue="1" operator="equal">
      <formula>2</formula>
    </cfRule>
    <cfRule type="cellIs" dxfId="318" priority="24" stopIfTrue="1" operator="equal">
      <formula>3</formula>
    </cfRule>
  </conditionalFormatting>
  <conditionalFormatting sqref="J218">
    <cfRule type="expression" priority="17" stopIfTrue="1">
      <formula>I218=0</formula>
    </cfRule>
    <cfRule type="cellIs" dxfId="317" priority="18" stopIfTrue="1" operator="equal">
      <formula>1</formula>
    </cfRule>
    <cfRule type="cellIs" dxfId="316" priority="19" stopIfTrue="1" operator="equal">
      <formula>2</formula>
    </cfRule>
    <cfRule type="cellIs" dxfId="315" priority="20" stopIfTrue="1" operator="equal">
      <formula>3</formula>
    </cfRule>
  </conditionalFormatting>
  <conditionalFormatting sqref="J221">
    <cfRule type="expression" priority="13" stopIfTrue="1">
      <formula>I221=0</formula>
    </cfRule>
    <cfRule type="cellIs" dxfId="314" priority="14" stopIfTrue="1" operator="equal">
      <formula>1</formula>
    </cfRule>
    <cfRule type="cellIs" dxfId="313" priority="15" stopIfTrue="1" operator="equal">
      <formula>2</formula>
    </cfRule>
    <cfRule type="cellIs" dxfId="312" priority="16" stopIfTrue="1" operator="equal">
      <formula>3</formula>
    </cfRule>
  </conditionalFormatting>
  <conditionalFormatting sqref="J140">
    <cfRule type="expression" priority="5" stopIfTrue="1">
      <formula>I140=0</formula>
    </cfRule>
    <cfRule type="cellIs" dxfId="311" priority="6" stopIfTrue="1" operator="equal">
      <formula>1</formula>
    </cfRule>
    <cfRule type="cellIs" dxfId="310" priority="7" stopIfTrue="1" operator="equal">
      <formula>2</formula>
    </cfRule>
    <cfRule type="cellIs" dxfId="309" priority="8" stopIfTrue="1" operator="equal">
      <formula>3</formula>
    </cfRule>
  </conditionalFormatting>
  <conditionalFormatting sqref="J141">
    <cfRule type="expression" priority="1" stopIfTrue="1">
      <formula>I141=0</formula>
    </cfRule>
    <cfRule type="cellIs" dxfId="308" priority="2" stopIfTrue="1" operator="equal">
      <formula>1</formula>
    </cfRule>
    <cfRule type="cellIs" dxfId="307" priority="3" stopIfTrue="1" operator="equal">
      <formula>2</formula>
    </cfRule>
    <cfRule type="cellIs" dxfId="306" priority="4" stopIfTrue="1" operator="equal">
      <formula>3</formula>
    </cfRule>
  </conditionalFormatting>
  <pageMargins left="0.51181102362204722" right="0.51181102362204722" top="0.35433070866141736" bottom="0.35433070866141736" header="0.31496062992125984" footer="0.31496062992125984"/>
  <pageSetup paperSize="9" scale="89" fitToHeight="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showGridLines="0" topLeftCell="A128" workbookViewId="0">
      <selection activeCell="K155" sqref="K155"/>
    </sheetView>
  </sheetViews>
  <sheetFormatPr defaultRowHeight="15"/>
  <cols>
    <col min="1" max="1" width="3.5703125" style="3" customWidth="1"/>
    <col min="2" max="2" width="30.7109375" style="2" bestFit="1" customWidth="1"/>
    <col min="3" max="3" width="19.140625" style="2" bestFit="1" customWidth="1"/>
    <col min="4" max="9" width="7.140625" style="2" customWidth="1"/>
    <col min="10" max="10" width="7.85546875" style="2" customWidth="1"/>
    <col min="11" max="16384" width="9.140625" style="2"/>
  </cols>
  <sheetData>
    <row r="1" spans="1:11" ht="18.75">
      <c r="A1" s="205" t="s">
        <v>343</v>
      </c>
      <c r="B1" s="205"/>
      <c r="C1" s="205"/>
      <c r="D1" s="205"/>
      <c r="E1" s="205"/>
      <c r="F1" s="205"/>
      <c r="G1" s="205"/>
      <c r="H1" s="205"/>
      <c r="I1" s="205"/>
      <c r="J1" s="205"/>
      <c r="K1" s="1"/>
    </row>
    <row r="2" spans="1:11" ht="7.5" customHeight="1"/>
    <row r="3" spans="1:11">
      <c r="A3" s="191" t="s">
        <v>143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1" ht="7.5" customHeight="1" thickBot="1"/>
    <row r="5" spans="1:11">
      <c r="A5" s="192"/>
      <c r="B5" s="194" t="s">
        <v>0</v>
      </c>
      <c r="C5" s="196" t="s">
        <v>1</v>
      </c>
      <c r="D5" s="198" t="s">
        <v>2</v>
      </c>
      <c r="E5" s="199"/>
      <c r="F5" s="199"/>
      <c r="G5" s="199"/>
      <c r="H5" s="200"/>
      <c r="I5" s="201" t="s">
        <v>3</v>
      </c>
      <c r="J5" s="203" t="s">
        <v>4</v>
      </c>
    </row>
    <row r="6" spans="1:11" ht="15.75" thickBot="1">
      <c r="A6" s="193"/>
      <c r="B6" s="195"/>
      <c r="C6" s="197"/>
      <c r="D6" s="4">
        <v>1</v>
      </c>
      <c r="E6" s="5">
        <v>2</v>
      </c>
      <c r="F6" s="5">
        <v>3</v>
      </c>
      <c r="G6" s="5">
        <v>4</v>
      </c>
      <c r="H6" s="6">
        <v>5</v>
      </c>
      <c r="I6" s="202"/>
      <c r="J6" s="204"/>
    </row>
    <row r="7" spans="1:11" ht="7.5" customHeight="1" thickBot="1">
      <c r="A7" s="55"/>
      <c r="B7" s="45"/>
      <c r="C7" s="45"/>
      <c r="D7" s="18"/>
      <c r="E7" s="18"/>
      <c r="F7" s="18"/>
      <c r="G7" s="18"/>
      <c r="H7" s="18"/>
      <c r="I7" s="56"/>
      <c r="J7" s="45"/>
    </row>
    <row r="8" spans="1:11" ht="20.25">
      <c r="A8" s="57" t="s">
        <v>5</v>
      </c>
      <c r="B8" s="8" t="s">
        <v>345</v>
      </c>
      <c r="C8" s="9" t="s">
        <v>346</v>
      </c>
      <c r="D8" s="10">
        <v>21.7</v>
      </c>
      <c r="E8" s="11">
        <v>22.2</v>
      </c>
      <c r="F8" s="11">
        <v>22.3</v>
      </c>
      <c r="G8" s="11">
        <v>22.6</v>
      </c>
      <c r="H8" s="12">
        <v>-0.5</v>
      </c>
      <c r="I8" s="13">
        <f>SUM(D8:H8)</f>
        <v>88.300000000000011</v>
      </c>
      <c r="J8" s="14">
        <f>RANK(I8,$I$8:$I$20)</f>
        <v>7</v>
      </c>
    </row>
    <row r="9" spans="1:11" ht="7.5" customHeight="1">
      <c r="A9" s="58"/>
      <c r="B9" s="59"/>
      <c r="C9" s="60"/>
      <c r="D9" s="61"/>
      <c r="E9" s="62"/>
      <c r="F9" s="62"/>
      <c r="G9" s="62"/>
      <c r="H9" s="63"/>
      <c r="I9" s="20"/>
      <c r="J9" s="63"/>
    </row>
    <row r="10" spans="1:11" ht="20.25">
      <c r="A10" s="22" t="s">
        <v>7</v>
      </c>
      <c r="B10" s="23" t="s">
        <v>144</v>
      </c>
      <c r="C10" s="24" t="s">
        <v>145</v>
      </c>
      <c r="D10" s="25">
        <v>24</v>
      </c>
      <c r="E10" s="26">
        <v>24.2</v>
      </c>
      <c r="F10" s="26">
        <v>24.8</v>
      </c>
      <c r="G10" s="26">
        <v>24</v>
      </c>
      <c r="H10" s="27">
        <v>-0.1</v>
      </c>
      <c r="I10" s="28">
        <f>SUM(D10:H10)</f>
        <v>96.9</v>
      </c>
      <c r="J10" s="29">
        <f>RANK(I10,$I$8:$I$20)</f>
        <v>3</v>
      </c>
      <c r="K10" s="2" t="s">
        <v>399</v>
      </c>
    </row>
    <row r="11" spans="1:11" ht="7.5" customHeight="1">
      <c r="A11" s="15"/>
      <c r="B11" s="16"/>
      <c r="C11" s="16"/>
      <c r="D11" s="17"/>
      <c r="E11" s="18"/>
      <c r="F11" s="18"/>
      <c r="G11" s="18"/>
      <c r="H11" s="19"/>
      <c r="I11" s="20"/>
      <c r="J11" s="21"/>
    </row>
    <row r="12" spans="1:11" ht="20.25">
      <c r="A12" s="22" t="s">
        <v>8</v>
      </c>
      <c r="B12" s="23" t="s">
        <v>57</v>
      </c>
      <c r="C12" s="24" t="s">
        <v>17</v>
      </c>
      <c r="D12" s="25">
        <v>25.9</v>
      </c>
      <c r="E12" s="26">
        <v>25.8</v>
      </c>
      <c r="F12" s="26">
        <v>26</v>
      </c>
      <c r="G12" s="26">
        <v>25.8</v>
      </c>
      <c r="H12" s="27">
        <v>-0.5</v>
      </c>
      <c r="I12" s="28">
        <f>SUM(D12:H12)</f>
        <v>103</v>
      </c>
      <c r="J12" s="100">
        <f>RANK(I12,$I$8:$I$20)</f>
        <v>2</v>
      </c>
      <c r="K12" s="2" t="s">
        <v>399</v>
      </c>
    </row>
    <row r="13" spans="1:11" ht="7.5" customHeight="1">
      <c r="A13" s="15"/>
      <c r="B13" s="16"/>
      <c r="C13" s="16"/>
      <c r="D13" s="17"/>
      <c r="E13" s="18"/>
      <c r="F13" s="18"/>
      <c r="G13" s="18"/>
      <c r="H13" s="19"/>
      <c r="I13" s="20"/>
      <c r="J13" s="21"/>
    </row>
    <row r="14" spans="1:11" ht="20.25">
      <c r="A14" s="22" t="s">
        <v>10</v>
      </c>
      <c r="B14" s="23" t="s">
        <v>347</v>
      </c>
      <c r="C14" s="24" t="s">
        <v>94</v>
      </c>
      <c r="D14" s="25">
        <v>24.6</v>
      </c>
      <c r="E14" s="26">
        <v>24.4</v>
      </c>
      <c r="F14" s="26">
        <v>24.3</v>
      </c>
      <c r="G14" s="26">
        <v>23.8</v>
      </c>
      <c r="H14" s="27">
        <v>-0.6</v>
      </c>
      <c r="I14" s="28">
        <f>SUM(D14:H14)</f>
        <v>96.5</v>
      </c>
      <c r="J14" s="100">
        <f>RANK(I14,$I$8:$I$20)</f>
        <v>4</v>
      </c>
      <c r="K14" s="2" t="s">
        <v>399</v>
      </c>
    </row>
    <row r="15" spans="1:11" ht="7.5" customHeight="1">
      <c r="A15" s="15"/>
      <c r="B15" s="16"/>
      <c r="C15" s="16"/>
      <c r="D15" s="17"/>
      <c r="E15" s="18"/>
      <c r="F15" s="18"/>
      <c r="G15" s="18"/>
      <c r="H15" s="19"/>
      <c r="I15" s="20"/>
      <c r="J15" s="21"/>
    </row>
    <row r="16" spans="1:11" ht="20.25">
      <c r="A16" s="22" t="s">
        <v>11</v>
      </c>
      <c r="B16" s="23" t="s">
        <v>66</v>
      </c>
      <c r="C16" s="24" t="s">
        <v>32</v>
      </c>
      <c r="D16" s="25">
        <v>25.7</v>
      </c>
      <c r="E16" s="26">
        <v>26.6</v>
      </c>
      <c r="F16" s="26">
        <v>26.3</v>
      </c>
      <c r="G16" s="26">
        <v>25.9</v>
      </c>
      <c r="H16" s="27">
        <v>-0.1</v>
      </c>
      <c r="I16" s="28">
        <f>SUM(D16:H16)</f>
        <v>104.4</v>
      </c>
      <c r="J16" s="100">
        <f>RANK(I16,$I$8:$I$20)</f>
        <v>1</v>
      </c>
      <c r="K16" s="2" t="s">
        <v>399</v>
      </c>
    </row>
    <row r="17" spans="1:11" ht="7.5" customHeight="1">
      <c r="A17" s="15"/>
      <c r="B17" s="16"/>
      <c r="C17" s="16"/>
      <c r="D17" s="17"/>
      <c r="E17" s="18"/>
      <c r="F17" s="18"/>
      <c r="G17" s="18"/>
      <c r="H17" s="19"/>
      <c r="I17" s="20"/>
      <c r="J17" s="21"/>
    </row>
    <row r="18" spans="1:11" ht="20.25">
      <c r="A18" s="22" t="s">
        <v>12</v>
      </c>
      <c r="B18" s="23" t="s">
        <v>64</v>
      </c>
      <c r="C18" s="24" t="s">
        <v>65</v>
      </c>
      <c r="D18" s="25">
        <v>24.7</v>
      </c>
      <c r="E18" s="26">
        <v>24.1</v>
      </c>
      <c r="F18" s="26">
        <v>23.6</v>
      </c>
      <c r="G18" s="26">
        <v>23.8</v>
      </c>
      <c r="H18" s="27">
        <v>-0.15</v>
      </c>
      <c r="I18" s="28">
        <f>SUM(D18:H18)</f>
        <v>96.05</v>
      </c>
      <c r="J18" s="100">
        <f>RANK(I18,$I$8:$I$20)</f>
        <v>5</v>
      </c>
    </row>
    <row r="19" spans="1:11" ht="7.5" customHeight="1">
      <c r="A19" s="15"/>
      <c r="B19" s="16"/>
      <c r="C19" s="16"/>
      <c r="D19" s="17"/>
      <c r="E19" s="18"/>
      <c r="F19" s="18"/>
      <c r="G19" s="18"/>
      <c r="H19" s="19"/>
      <c r="I19" s="20"/>
      <c r="J19" s="21"/>
    </row>
    <row r="20" spans="1:11" ht="21" thickBot="1">
      <c r="A20" s="32" t="s">
        <v>13</v>
      </c>
      <c r="B20" s="33" t="s">
        <v>75</v>
      </c>
      <c r="C20" s="34" t="s">
        <v>78</v>
      </c>
      <c r="D20" s="35">
        <v>22.1</v>
      </c>
      <c r="E20" s="36">
        <v>22.6</v>
      </c>
      <c r="F20" s="36">
        <v>22</v>
      </c>
      <c r="G20" s="36">
        <v>22.5</v>
      </c>
      <c r="H20" s="37">
        <v>-0.15</v>
      </c>
      <c r="I20" s="110">
        <f>SUM(D20:H20)</f>
        <v>89.05</v>
      </c>
      <c r="J20" s="99">
        <f>RANK(I20,$I$8:$I$20)</f>
        <v>6</v>
      </c>
    </row>
    <row r="21" spans="1:11" ht="7.5" customHeight="1"/>
    <row r="22" spans="1:11" ht="7.5" customHeight="1"/>
    <row r="23" spans="1:11" ht="15.75" customHeight="1"/>
    <row r="24" spans="1:11" ht="7.5" customHeight="1"/>
    <row r="25" spans="1:11">
      <c r="A25" s="191" t="s">
        <v>146</v>
      </c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1" ht="7.5" customHeight="1" thickBot="1"/>
    <row r="27" spans="1:11">
      <c r="A27" s="192"/>
      <c r="B27" s="194" t="s">
        <v>0</v>
      </c>
      <c r="C27" s="196" t="s">
        <v>1</v>
      </c>
      <c r="D27" s="198" t="s">
        <v>2</v>
      </c>
      <c r="E27" s="199"/>
      <c r="F27" s="199"/>
      <c r="G27" s="199"/>
      <c r="H27" s="200"/>
      <c r="I27" s="201" t="s">
        <v>3</v>
      </c>
      <c r="J27" s="203" t="s">
        <v>4</v>
      </c>
    </row>
    <row r="28" spans="1:11" ht="15.75" thickBot="1">
      <c r="A28" s="193"/>
      <c r="B28" s="195"/>
      <c r="C28" s="197"/>
      <c r="D28" s="4">
        <v>1</v>
      </c>
      <c r="E28" s="5">
        <v>2</v>
      </c>
      <c r="F28" s="5">
        <v>3</v>
      </c>
      <c r="G28" s="5">
        <v>4</v>
      </c>
      <c r="H28" s="6">
        <v>5</v>
      </c>
      <c r="I28" s="202"/>
      <c r="J28" s="204"/>
    </row>
    <row r="29" spans="1:11" ht="7.5" customHeight="1" thickBot="1"/>
    <row r="30" spans="1:11" ht="20.25">
      <c r="A30" s="7" t="s">
        <v>5</v>
      </c>
      <c r="B30" s="23" t="s">
        <v>148</v>
      </c>
      <c r="C30" s="24" t="s">
        <v>6</v>
      </c>
      <c r="D30" s="10">
        <v>24.6</v>
      </c>
      <c r="E30" s="11">
        <v>24.4</v>
      </c>
      <c r="F30" s="11">
        <v>25.1</v>
      </c>
      <c r="G30" s="11">
        <v>25</v>
      </c>
      <c r="H30" s="12">
        <v>0</v>
      </c>
      <c r="I30" s="13">
        <f>SUM(D30:H30)</f>
        <v>99.1</v>
      </c>
      <c r="J30" s="14">
        <f>RANK(I30,$I$30:$I$38)</f>
        <v>4</v>
      </c>
      <c r="K30" s="2" t="s">
        <v>399</v>
      </c>
    </row>
    <row r="31" spans="1:11" ht="7.5" customHeight="1">
      <c r="A31" s="15"/>
      <c r="B31" s="16"/>
      <c r="C31" s="16"/>
      <c r="D31" s="17"/>
      <c r="E31" s="18"/>
      <c r="F31" s="18"/>
      <c r="G31" s="18"/>
      <c r="H31" s="19"/>
      <c r="I31" s="140"/>
      <c r="J31" s="21"/>
    </row>
    <row r="32" spans="1:11" ht="20.25">
      <c r="A32" s="22" t="s">
        <v>7</v>
      </c>
      <c r="B32" s="23" t="s">
        <v>59</v>
      </c>
      <c r="C32" s="24" t="s">
        <v>23</v>
      </c>
      <c r="D32" s="25">
        <v>25.6</v>
      </c>
      <c r="E32" s="26">
        <v>25.5</v>
      </c>
      <c r="F32" s="26">
        <v>24.6</v>
      </c>
      <c r="G32" s="26">
        <v>24.3</v>
      </c>
      <c r="H32" s="27">
        <v>-0.6</v>
      </c>
      <c r="I32" s="139">
        <f>SUM(D32:H32)</f>
        <v>99.4</v>
      </c>
      <c r="J32" s="138">
        <f>RANK(I32,$I$30:$I$38)</f>
        <v>3</v>
      </c>
      <c r="K32" s="2" t="s">
        <v>399</v>
      </c>
    </row>
    <row r="33" spans="1:11" ht="7.5" customHeight="1">
      <c r="A33" s="15"/>
      <c r="B33" s="16"/>
      <c r="C33" s="16"/>
      <c r="D33" s="17"/>
      <c r="E33" s="18"/>
      <c r="F33" s="18"/>
      <c r="G33" s="18"/>
      <c r="H33" s="19"/>
      <c r="I33" s="20"/>
      <c r="J33" s="21"/>
    </row>
    <row r="34" spans="1:11" ht="20.25">
      <c r="A34" s="22" t="s">
        <v>8</v>
      </c>
      <c r="B34" s="23" t="s">
        <v>57</v>
      </c>
      <c r="C34" s="24" t="s">
        <v>17</v>
      </c>
      <c r="D34" s="25">
        <v>26.7</v>
      </c>
      <c r="E34" s="26">
        <v>26.6</v>
      </c>
      <c r="F34" s="26">
        <v>26.7</v>
      </c>
      <c r="G34" s="26">
        <v>26.1</v>
      </c>
      <c r="H34" s="27">
        <v>-0.45</v>
      </c>
      <c r="I34" s="28">
        <f>SUM(D34:H34)</f>
        <v>105.64999999999999</v>
      </c>
      <c r="J34" s="29">
        <f>RANK(I34,$I$30:$I$38)</f>
        <v>1</v>
      </c>
      <c r="K34" s="2" t="s">
        <v>399</v>
      </c>
    </row>
    <row r="35" spans="1:11" ht="7.5" customHeight="1">
      <c r="A35" s="15"/>
      <c r="B35" s="16"/>
      <c r="C35" s="16"/>
      <c r="D35" s="17"/>
      <c r="E35" s="18"/>
      <c r="F35" s="18"/>
      <c r="G35" s="18"/>
      <c r="H35" s="19"/>
      <c r="I35" s="20"/>
      <c r="J35" s="21"/>
    </row>
    <row r="36" spans="1:11" ht="20.25">
      <c r="A36" s="22" t="s">
        <v>10</v>
      </c>
      <c r="B36" s="23" t="s">
        <v>66</v>
      </c>
      <c r="C36" s="24" t="s">
        <v>32</v>
      </c>
      <c r="D36" s="25">
        <v>26.3</v>
      </c>
      <c r="E36" s="26">
        <v>26.5</v>
      </c>
      <c r="F36" s="26">
        <v>26.3</v>
      </c>
      <c r="G36" s="26">
        <v>25.7</v>
      </c>
      <c r="H36" s="27">
        <v>-0.25</v>
      </c>
      <c r="I36" s="28">
        <f>SUM(D36:H36)</f>
        <v>104.55</v>
      </c>
      <c r="J36" s="100">
        <f>RANK(I36,$I$30:$I$38)</f>
        <v>2</v>
      </c>
      <c r="K36" s="2" t="s">
        <v>399</v>
      </c>
    </row>
    <row r="37" spans="1:11" ht="7.5" customHeight="1">
      <c r="A37" s="15"/>
      <c r="B37" s="16"/>
      <c r="C37" s="16"/>
      <c r="D37" s="17"/>
      <c r="E37" s="18"/>
      <c r="F37" s="18"/>
      <c r="G37" s="18"/>
      <c r="H37" s="19"/>
      <c r="I37" s="20"/>
      <c r="J37" s="21"/>
    </row>
    <row r="38" spans="1:11" ht="21" thickBot="1">
      <c r="A38" s="32" t="s">
        <v>11</v>
      </c>
      <c r="B38" s="33" t="s">
        <v>147</v>
      </c>
      <c r="C38" s="34" t="s">
        <v>145</v>
      </c>
      <c r="D38" s="35">
        <v>24.7</v>
      </c>
      <c r="E38" s="36">
        <v>24</v>
      </c>
      <c r="F38" s="36">
        <v>24</v>
      </c>
      <c r="G38" s="36">
        <v>24.9</v>
      </c>
      <c r="H38" s="37">
        <v>-0.6</v>
      </c>
      <c r="I38" s="110">
        <f>SUM(D38:H38)</f>
        <v>97</v>
      </c>
      <c r="J38" s="99">
        <f>RANK(I38,$I$30:$I$38)</f>
        <v>5</v>
      </c>
    </row>
    <row r="39" spans="1:11" ht="7.5" customHeight="1"/>
    <row r="40" spans="1:11" ht="7.5" customHeight="1"/>
    <row r="41" spans="1:11" ht="15.75" customHeight="1"/>
    <row r="42" spans="1:11" ht="7.5" customHeight="1"/>
    <row r="43" spans="1:11">
      <c r="A43" s="191" t="s">
        <v>149</v>
      </c>
      <c r="B43" s="191"/>
      <c r="C43" s="191"/>
      <c r="D43" s="191"/>
      <c r="E43" s="191"/>
      <c r="F43" s="191"/>
      <c r="G43" s="191"/>
      <c r="H43" s="191"/>
      <c r="I43" s="191"/>
      <c r="J43" s="191"/>
    </row>
    <row r="44" spans="1:11" ht="7.5" customHeight="1" thickBot="1"/>
    <row r="45" spans="1:11">
      <c r="A45" s="192"/>
      <c r="B45" s="194" t="s">
        <v>0</v>
      </c>
      <c r="C45" s="196" t="s">
        <v>1</v>
      </c>
      <c r="D45" s="198" t="s">
        <v>2</v>
      </c>
      <c r="E45" s="199"/>
      <c r="F45" s="199"/>
      <c r="G45" s="199"/>
      <c r="H45" s="200"/>
      <c r="I45" s="201" t="s">
        <v>3</v>
      </c>
      <c r="J45" s="203" t="s">
        <v>4</v>
      </c>
    </row>
    <row r="46" spans="1:11" ht="15.75" thickBot="1">
      <c r="A46" s="193"/>
      <c r="B46" s="195"/>
      <c r="C46" s="197"/>
      <c r="D46" s="4">
        <v>1</v>
      </c>
      <c r="E46" s="5">
        <v>2</v>
      </c>
      <c r="F46" s="5">
        <v>3</v>
      </c>
      <c r="G46" s="5">
        <v>4</v>
      </c>
      <c r="H46" s="6">
        <v>5</v>
      </c>
      <c r="I46" s="202"/>
      <c r="J46" s="204"/>
    </row>
    <row r="47" spans="1:11" ht="7.5" customHeight="1" thickBot="1"/>
    <row r="48" spans="1:11" ht="20.25">
      <c r="A48" s="57" t="s">
        <v>5</v>
      </c>
      <c r="B48" s="8" t="s">
        <v>63</v>
      </c>
      <c r="C48" s="9" t="s">
        <v>23</v>
      </c>
      <c r="D48" s="10">
        <v>26</v>
      </c>
      <c r="E48" s="11">
        <v>25.7</v>
      </c>
      <c r="F48" s="11">
        <v>25.3</v>
      </c>
      <c r="G48" s="11">
        <v>25.1</v>
      </c>
      <c r="H48" s="12">
        <v>-0.2</v>
      </c>
      <c r="I48" s="13">
        <f>SUM(D48:H48)</f>
        <v>101.89999999999999</v>
      </c>
      <c r="J48" s="14">
        <f>RANK(I48,$I$48:$I$54)</f>
        <v>3</v>
      </c>
      <c r="K48" s="2" t="s">
        <v>399</v>
      </c>
    </row>
    <row r="49" spans="1:11" ht="7.5" customHeight="1">
      <c r="A49" s="64"/>
      <c r="B49" s="65"/>
      <c r="C49" s="65"/>
      <c r="D49" s="17"/>
      <c r="E49" s="18"/>
      <c r="F49" s="18"/>
      <c r="G49" s="18"/>
      <c r="H49" s="19"/>
      <c r="I49" s="20"/>
      <c r="J49" s="21"/>
    </row>
    <row r="50" spans="1:11" ht="20.25" customHeight="1">
      <c r="A50" s="22" t="s">
        <v>7</v>
      </c>
      <c r="B50" s="23" t="s">
        <v>150</v>
      </c>
      <c r="C50" s="24" t="s">
        <v>145</v>
      </c>
      <c r="D50" s="25">
        <v>25.1</v>
      </c>
      <c r="E50" s="26">
        <v>26.3</v>
      </c>
      <c r="F50" s="26">
        <v>24.5</v>
      </c>
      <c r="G50" s="26">
        <v>24.7</v>
      </c>
      <c r="H50" s="27">
        <v>-0.5</v>
      </c>
      <c r="I50" s="28">
        <f>SUM(D50:H50)</f>
        <v>100.10000000000001</v>
      </c>
      <c r="J50" s="29">
        <f>RANK(I50,$I$48:$I$54)</f>
        <v>4</v>
      </c>
      <c r="K50" s="2" t="s">
        <v>399</v>
      </c>
    </row>
    <row r="51" spans="1:11" ht="7.5" customHeight="1">
      <c r="A51" s="30"/>
      <c r="B51" s="31"/>
      <c r="C51" s="31"/>
      <c r="D51" s="17"/>
      <c r="E51" s="18"/>
      <c r="F51" s="18"/>
      <c r="G51" s="18"/>
      <c r="H51" s="19"/>
      <c r="I51" s="20"/>
      <c r="J51" s="21"/>
    </row>
    <row r="52" spans="1:11" ht="20.25" customHeight="1">
      <c r="A52" s="22" t="s">
        <v>8</v>
      </c>
      <c r="B52" s="23" t="s">
        <v>66</v>
      </c>
      <c r="C52" s="24" t="s">
        <v>32</v>
      </c>
      <c r="D52" s="25">
        <v>27.3</v>
      </c>
      <c r="E52" s="26">
        <v>27.1</v>
      </c>
      <c r="F52" s="26">
        <v>26.8</v>
      </c>
      <c r="G52" s="26">
        <v>26.3</v>
      </c>
      <c r="H52" s="27">
        <v>-0.35</v>
      </c>
      <c r="I52" s="28">
        <f>SUM(D52:H52)</f>
        <v>107.15</v>
      </c>
      <c r="J52" s="100">
        <f>RANK(I52,$I$48:$I$54)</f>
        <v>2</v>
      </c>
      <c r="K52" s="2" t="s">
        <v>399</v>
      </c>
    </row>
    <row r="53" spans="1:11" ht="7.5" customHeight="1">
      <c r="A53" s="30"/>
      <c r="B53" s="31"/>
      <c r="C53" s="31"/>
      <c r="D53" s="17"/>
      <c r="E53" s="18"/>
      <c r="F53" s="18"/>
      <c r="G53" s="18"/>
      <c r="H53" s="19"/>
      <c r="I53" s="20"/>
      <c r="J53" s="21"/>
    </row>
    <row r="54" spans="1:11" ht="20.25" customHeight="1" thickBot="1">
      <c r="A54" s="32" t="s">
        <v>10</v>
      </c>
      <c r="B54" s="33" t="s">
        <v>57</v>
      </c>
      <c r="C54" s="34" t="s">
        <v>17</v>
      </c>
      <c r="D54" s="35">
        <v>27.7</v>
      </c>
      <c r="E54" s="36">
        <v>27.4</v>
      </c>
      <c r="F54" s="36">
        <v>27.2</v>
      </c>
      <c r="G54" s="36">
        <v>27.2</v>
      </c>
      <c r="H54" s="37">
        <v>-0.4</v>
      </c>
      <c r="I54" s="110">
        <f>SUM(D54:H54)</f>
        <v>109.1</v>
      </c>
      <c r="J54" s="99">
        <f>RANK(I54,$I$48:$I$54)</f>
        <v>1</v>
      </c>
      <c r="K54" s="2" t="s">
        <v>399</v>
      </c>
    </row>
    <row r="55" spans="1:11" ht="7.5" customHeight="1"/>
    <row r="56" spans="1:11" ht="7.5" customHeight="1"/>
    <row r="57" spans="1:11" ht="15.75" customHeight="1"/>
    <row r="58" spans="1:11" ht="7.5" customHeight="1"/>
    <row r="59" spans="1:11" ht="7.5" customHeight="1"/>
    <row r="60" spans="1:11" ht="15.75" customHeight="1"/>
    <row r="61" spans="1:11" ht="7.5" customHeight="1"/>
    <row r="62" spans="1:11">
      <c r="A62" s="191" t="s">
        <v>151</v>
      </c>
      <c r="B62" s="191"/>
      <c r="C62" s="191"/>
      <c r="D62" s="191"/>
      <c r="E62" s="191"/>
      <c r="F62" s="191"/>
      <c r="G62" s="191"/>
      <c r="H62" s="191"/>
      <c r="I62" s="191"/>
      <c r="J62" s="191"/>
    </row>
    <row r="63" spans="1:11" ht="7.5" customHeight="1" thickBot="1"/>
    <row r="64" spans="1:11">
      <c r="A64" s="192"/>
      <c r="B64" s="194" t="s">
        <v>0</v>
      </c>
      <c r="C64" s="196" t="s">
        <v>1</v>
      </c>
      <c r="D64" s="198" t="s">
        <v>2</v>
      </c>
      <c r="E64" s="199"/>
      <c r="F64" s="199"/>
      <c r="G64" s="199"/>
      <c r="H64" s="200"/>
      <c r="I64" s="201" t="s">
        <v>3</v>
      </c>
      <c r="J64" s="203" t="s">
        <v>4</v>
      </c>
    </row>
    <row r="65" spans="1:11" ht="15.75" thickBot="1">
      <c r="A65" s="193"/>
      <c r="B65" s="195"/>
      <c r="C65" s="197"/>
      <c r="D65" s="4">
        <v>1</v>
      </c>
      <c r="E65" s="5">
        <v>2</v>
      </c>
      <c r="F65" s="5">
        <v>3</v>
      </c>
      <c r="G65" s="5">
        <v>4</v>
      </c>
      <c r="H65" s="6">
        <v>5</v>
      </c>
      <c r="I65" s="202"/>
      <c r="J65" s="204"/>
    </row>
    <row r="66" spans="1:11" ht="7.5" customHeight="1" thickBot="1"/>
    <row r="67" spans="1:11" ht="20.25">
      <c r="A67" s="57" t="s">
        <v>5</v>
      </c>
      <c r="B67" s="23" t="s">
        <v>64</v>
      </c>
      <c r="C67" s="24" t="s">
        <v>65</v>
      </c>
      <c r="D67" s="10">
        <v>21.3</v>
      </c>
      <c r="E67" s="11">
        <v>21.5</v>
      </c>
      <c r="F67" s="11">
        <v>21.1</v>
      </c>
      <c r="G67" s="11">
        <v>20.9</v>
      </c>
      <c r="H67" s="12">
        <v>0</v>
      </c>
      <c r="I67" s="108">
        <f>SUM(D67:H67)</f>
        <v>84.8</v>
      </c>
      <c r="J67" s="98">
        <f>RANK(I67,$I$67:$I$77)</f>
        <v>5</v>
      </c>
      <c r="K67" s="2" t="s">
        <v>399</v>
      </c>
    </row>
    <row r="68" spans="1:11" ht="7.5" customHeight="1"/>
    <row r="69" spans="1:11" ht="20.25">
      <c r="A69" s="22" t="s">
        <v>7</v>
      </c>
      <c r="B69" s="23" t="s">
        <v>348</v>
      </c>
      <c r="C69" s="24" t="s">
        <v>6</v>
      </c>
      <c r="D69" s="25">
        <v>20.5</v>
      </c>
      <c r="E69" s="26">
        <v>21.5</v>
      </c>
      <c r="F69" s="26">
        <v>21.6</v>
      </c>
      <c r="G69" s="26">
        <v>23.2</v>
      </c>
      <c r="H69" s="27">
        <v>0</v>
      </c>
      <c r="I69" s="107">
        <f>SUM(D69:H69)</f>
        <v>86.8</v>
      </c>
      <c r="J69" s="100">
        <f>RANK(I69,$I$67:$I$77)</f>
        <v>4</v>
      </c>
      <c r="K69" s="2" t="s">
        <v>399</v>
      </c>
    </row>
    <row r="70" spans="1:11" ht="7.5" customHeight="1"/>
    <row r="71" spans="1:11" ht="20.25">
      <c r="A71" s="22" t="s">
        <v>8</v>
      </c>
      <c r="B71" s="23" t="s">
        <v>349</v>
      </c>
      <c r="C71" s="24" t="s">
        <v>32</v>
      </c>
      <c r="D71" s="25">
        <v>22.7</v>
      </c>
      <c r="E71" s="26">
        <v>23.4</v>
      </c>
      <c r="F71" s="26">
        <v>23.3</v>
      </c>
      <c r="G71" s="26">
        <v>23.5</v>
      </c>
      <c r="H71" s="27">
        <v>-0.55000000000000004</v>
      </c>
      <c r="I71" s="107">
        <f>SUM(D71:H71)</f>
        <v>92.35</v>
      </c>
      <c r="J71" s="100">
        <f>RANK(I71,$I$67:$I$77)</f>
        <v>2</v>
      </c>
      <c r="K71" s="2" t="s">
        <v>399</v>
      </c>
    </row>
    <row r="72" spans="1:11" ht="7.5" customHeight="1"/>
    <row r="73" spans="1:11" ht="20.25">
      <c r="A73" s="22" t="s">
        <v>10</v>
      </c>
      <c r="B73" s="23" t="s">
        <v>350</v>
      </c>
      <c r="C73" s="24" t="s">
        <v>239</v>
      </c>
      <c r="D73" s="25">
        <v>20.2</v>
      </c>
      <c r="E73" s="26">
        <v>20.399999999999999</v>
      </c>
      <c r="F73" s="26">
        <v>20.5</v>
      </c>
      <c r="G73" s="26">
        <v>20.5</v>
      </c>
      <c r="H73" s="27">
        <v>-1.1000000000000001</v>
      </c>
      <c r="I73" s="107">
        <f>SUM(D73:H73)</f>
        <v>80.5</v>
      </c>
      <c r="J73" s="100">
        <f>RANK(I73,$I$67:$I$77)</f>
        <v>6</v>
      </c>
      <c r="K73" s="2" t="s">
        <v>399</v>
      </c>
    </row>
    <row r="74" spans="1:11" ht="7.5" customHeight="1"/>
    <row r="75" spans="1:11" ht="20.25">
      <c r="A75" s="22" t="s">
        <v>11</v>
      </c>
      <c r="B75" s="23" t="s">
        <v>58</v>
      </c>
      <c r="C75" s="24" t="s">
        <v>23</v>
      </c>
      <c r="D75" s="25">
        <v>22.3</v>
      </c>
      <c r="E75" s="26">
        <v>23</v>
      </c>
      <c r="F75" s="26">
        <v>22.9</v>
      </c>
      <c r="G75" s="26">
        <v>23</v>
      </c>
      <c r="H75" s="27">
        <v>-1.2</v>
      </c>
      <c r="I75" s="107">
        <f>SUM(D75:H75)</f>
        <v>89.999999999999986</v>
      </c>
      <c r="J75" s="100">
        <f>RANK(I75,$I$67:$I$77)</f>
        <v>3</v>
      </c>
      <c r="K75" s="2" t="s">
        <v>399</v>
      </c>
    </row>
    <row r="76" spans="1:11" ht="7.5" customHeight="1">
      <c r="A76" s="64"/>
      <c r="B76" s="65"/>
      <c r="C76" s="65"/>
      <c r="D76" s="17"/>
      <c r="E76" s="18"/>
      <c r="F76" s="18"/>
      <c r="G76" s="18"/>
      <c r="H76" s="19"/>
      <c r="I76" s="20"/>
      <c r="J76" s="21"/>
    </row>
    <row r="77" spans="1:11" ht="20.25" customHeight="1" thickBot="1">
      <c r="A77" s="32" t="s">
        <v>12</v>
      </c>
      <c r="B77" s="33" t="s">
        <v>211</v>
      </c>
      <c r="C77" s="34" t="s">
        <v>94</v>
      </c>
      <c r="D77" s="35">
        <v>22.8</v>
      </c>
      <c r="E77" s="36">
        <v>22.8</v>
      </c>
      <c r="F77" s="36">
        <v>23.1</v>
      </c>
      <c r="G77" s="36">
        <v>24</v>
      </c>
      <c r="H77" s="37">
        <v>-0.3</v>
      </c>
      <c r="I77" s="38">
        <f>SUM(D77:H77)</f>
        <v>92.4</v>
      </c>
      <c r="J77" s="39">
        <f>RANK(I77,$I$67:$I$77)</f>
        <v>1</v>
      </c>
      <c r="K77" s="2" t="s">
        <v>399</v>
      </c>
    </row>
    <row r="78" spans="1:11" ht="7.5" customHeight="1"/>
    <row r="79" spans="1:11" ht="15.75" customHeight="1"/>
    <row r="80" spans="1:11" ht="7.5" customHeight="1"/>
    <row r="81" spans="1:11">
      <c r="A81" s="191" t="s">
        <v>152</v>
      </c>
      <c r="B81" s="191"/>
      <c r="C81" s="191"/>
      <c r="D81" s="191"/>
      <c r="E81" s="191"/>
      <c r="F81" s="191"/>
      <c r="G81" s="191"/>
      <c r="H81" s="191"/>
      <c r="I81" s="191"/>
      <c r="J81" s="191"/>
    </row>
    <row r="82" spans="1:11" ht="7.5" customHeight="1" thickBot="1"/>
    <row r="83" spans="1:11">
      <c r="A83" s="192"/>
      <c r="B83" s="194" t="s">
        <v>0</v>
      </c>
      <c r="C83" s="196" t="s">
        <v>1</v>
      </c>
      <c r="D83" s="198" t="s">
        <v>2</v>
      </c>
      <c r="E83" s="199"/>
      <c r="F83" s="199"/>
      <c r="G83" s="199"/>
      <c r="H83" s="200"/>
      <c r="I83" s="201" t="s">
        <v>3</v>
      </c>
      <c r="J83" s="203" t="s">
        <v>4</v>
      </c>
    </row>
    <row r="84" spans="1:11" ht="15.75" thickBot="1">
      <c r="A84" s="193"/>
      <c r="B84" s="195"/>
      <c r="C84" s="197"/>
      <c r="D84" s="4">
        <v>1</v>
      </c>
      <c r="E84" s="5">
        <v>2</v>
      </c>
      <c r="F84" s="5">
        <v>3</v>
      </c>
      <c r="G84" s="5">
        <v>4</v>
      </c>
      <c r="H84" s="6">
        <v>5</v>
      </c>
      <c r="I84" s="202"/>
      <c r="J84" s="204"/>
    </row>
    <row r="85" spans="1:11" ht="7.5" customHeight="1"/>
    <row r="86" spans="1:11" ht="20.25" customHeight="1">
      <c r="A86" s="22" t="s">
        <v>5</v>
      </c>
      <c r="B86" s="23" t="s">
        <v>347</v>
      </c>
      <c r="C86" s="24" t="s">
        <v>94</v>
      </c>
      <c r="D86" s="25">
        <v>25</v>
      </c>
      <c r="E86" s="26">
        <v>24.9</v>
      </c>
      <c r="F86" s="26">
        <v>24.9</v>
      </c>
      <c r="G86" s="26">
        <v>24.2</v>
      </c>
      <c r="H86" s="27">
        <v>-0.5</v>
      </c>
      <c r="I86" s="107">
        <f>SUM(D86:H86)</f>
        <v>98.5</v>
      </c>
      <c r="J86" s="100">
        <f>RANK(I86,$I$86:$I$92)</f>
        <v>2</v>
      </c>
      <c r="K86" s="2" t="s">
        <v>399</v>
      </c>
    </row>
    <row r="87" spans="1:11" ht="7.5" customHeight="1"/>
    <row r="88" spans="1:11" ht="20.25" customHeight="1">
      <c r="A88" s="22" t="s">
        <v>7</v>
      </c>
      <c r="B88" s="23" t="s">
        <v>351</v>
      </c>
      <c r="C88" s="24" t="s">
        <v>6</v>
      </c>
      <c r="D88" s="25">
        <v>24.8</v>
      </c>
      <c r="E88" s="26">
        <v>24.8</v>
      </c>
      <c r="F88" s="26">
        <v>24</v>
      </c>
      <c r="G88" s="26">
        <v>24.1</v>
      </c>
      <c r="H88" s="27">
        <v>-1</v>
      </c>
      <c r="I88" s="107">
        <f>SUM(D88:H88)</f>
        <v>96.699999999999989</v>
      </c>
      <c r="J88" s="100">
        <f>RANK(I88,$I$86:$I$92)</f>
        <v>4</v>
      </c>
      <c r="K88" s="2" t="s">
        <v>399</v>
      </c>
    </row>
    <row r="89" spans="1:11" ht="7.5" customHeight="1"/>
    <row r="90" spans="1:11" ht="20.25" customHeight="1">
      <c r="A90" s="22" t="s">
        <v>8</v>
      </c>
      <c r="B90" s="23" t="s">
        <v>199</v>
      </c>
      <c r="C90" s="24" t="s">
        <v>200</v>
      </c>
      <c r="D90" s="25">
        <v>24.8</v>
      </c>
      <c r="E90" s="26">
        <v>24.9</v>
      </c>
      <c r="F90" s="26">
        <v>24.8</v>
      </c>
      <c r="G90" s="26">
        <v>24.3</v>
      </c>
      <c r="H90" s="27">
        <v>-1.2</v>
      </c>
      <c r="I90" s="107">
        <f>SUM(D90:H90)</f>
        <v>97.6</v>
      </c>
      <c r="J90" s="100">
        <f>RANK(I90,$I$86:$I$92)</f>
        <v>3</v>
      </c>
      <c r="K90" s="2" t="s">
        <v>399</v>
      </c>
    </row>
    <row r="91" spans="1:11" ht="7.5" customHeight="1"/>
    <row r="92" spans="1:11" ht="20.25" customHeight="1" thickBot="1">
      <c r="A92" s="32" t="s">
        <v>10</v>
      </c>
      <c r="B92" s="33" t="s">
        <v>77</v>
      </c>
      <c r="C92" s="34" t="s">
        <v>52</v>
      </c>
      <c r="D92" s="35">
        <v>24.9</v>
      </c>
      <c r="E92" s="36">
        <v>24.5</v>
      </c>
      <c r="F92" s="36">
        <v>25.4</v>
      </c>
      <c r="G92" s="36">
        <v>24.6</v>
      </c>
      <c r="H92" s="37">
        <v>-0.85</v>
      </c>
      <c r="I92" s="110">
        <f>SUM(D92:H92)</f>
        <v>98.550000000000011</v>
      </c>
      <c r="J92" s="99">
        <f>RANK(I92,$I$86:$I$92)</f>
        <v>1</v>
      </c>
      <c r="K92" s="2" t="s">
        <v>399</v>
      </c>
    </row>
    <row r="93" spans="1:11" ht="15.75" customHeight="1"/>
    <row r="94" spans="1:11" ht="7.5" customHeight="1"/>
    <row r="95" spans="1:11">
      <c r="A95" s="191" t="s">
        <v>153</v>
      </c>
      <c r="B95" s="191"/>
      <c r="C95" s="191"/>
      <c r="D95" s="191"/>
      <c r="E95" s="191"/>
      <c r="F95" s="191"/>
      <c r="G95" s="191"/>
      <c r="H95" s="191"/>
      <c r="I95" s="191"/>
      <c r="J95" s="191"/>
    </row>
    <row r="96" spans="1:11" ht="7.5" customHeight="1" thickBot="1"/>
    <row r="97" spans="1:11">
      <c r="A97" s="192"/>
      <c r="B97" s="194" t="s">
        <v>0</v>
      </c>
      <c r="C97" s="196" t="s">
        <v>1</v>
      </c>
      <c r="D97" s="198" t="s">
        <v>2</v>
      </c>
      <c r="E97" s="199"/>
      <c r="F97" s="199"/>
      <c r="G97" s="199"/>
      <c r="H97" s="200"/>
      <c r="I97" s="201" t="s">
        <v>3</v>
      </c>
      <c r="J97" s="203" t="s">
        <v>4</v>
      </c>
    </row>
    <row r="98" spans="1:11" ht="15.75" thickBot="1">
      <c r="A98" s="193"/>
      <c r="B98" s="195"/>
      <c r="C98" s="197"/>
      <c r="D98" s="4">
        <v>1</v>
      </c>
      <c r="E98" s="5">
        <v>2</v>
      </c>
      <c r="F98" s="5">
        <v>3</v>
      </c>
      <c r="G98" s="5">
        <v>4</v>
      </c>
      <c r="H98" s="6">
        <v>5</v>
      </c>
      <c r="I98" s="202"/>
      <c r="J98" s="204"/>
    </row>
    <row r="99" spans="1:11" ht="7.5" customHeight="1" thickBot="1"/>
    <row r="100" spans="1:11" ht="20.25">
      <c r="A100" s="57" t="s">
        <v>5</v>
      </c>
      <c r="B100" s="8" t="s">
        <v>199</v>
      </c>
      <c r="C100" s="9" t="s">
        <v>200</v>
      </c>
      <c r="D100" s="10">
        <v>22.4</v>
      </c>
      <c r="E100" s="11">
        <v>22.6</v>
      </c>
      <c r="F100" s="11">
        <v>25.1</v>
      </c>
      <c r="G100" s="11">
        <v>24.5</v>
      </c>
      <c r="H100" s="12">
        <v>-1.8</v>
      </c>
      <c r="I100" s="13">
        <f>SUM(D100:H100)</f>
        <v>92.8</v>
      </c>
      <c r="J100" s="14">
        <f>RANK(I100,$I$100:$I$102)</f>
        <v>2</v>
      </c>
      <c r="K100" s="2" t="s">
        <v>399</v>
      </c>
    </row>
    <row r="101" spans="1:11" ht="7.5" customHeight="1">
      <c r="A101" s="64"/>
      <c r="B101" s="65"/>
      <c r="C101" s="65"/>
      <c r="D101" s="17"/>
      <c r="E101" s="18"/>
      <c r="F101" s="18"/>
      <c r="G101" s="18"/>
      <c r="H101" s="19"/>
      <c r="I101" s="20"/>
      <c r="J101" s="21"/>
    </row>
    <row r="102" spans="1:11" ht="20.25" customHeight="1" thickBot="1">
      <c r="A102" s="32" t="s">
        <v>7</v>
      </c>
      <c r="B102" s="33" t="s">
        <v>148</v>
      </c>
      <c r="C102" s="34" t="s">
        <v>6</v>
      </c>
      <c r="D102" s="35">
        <v>24.1</v>
      </c>
      <c r="E102" s="36">
        <v>23.3</v>
      </c>
      <c r="F102" s="36">
        <v>23.4</v>
      </c>
      <c r="G102" s="36">
        <v>23.8</v>
      </c>
      <c r="H102" s="37">
        <v>-1.2</v>
      </c>
      <c r="I102" s="110">
        <f>SUM(D102:H102)</f>
        <v>93.4</v>
      </c>
      <c r="J102" s="99">
        <f>RANK(I102,$I$100:$I$102)</f>
        <v>1</v>
      </c>
      <c r="K102" s="2" t="s">
        <v>399</v>
      </c>
    </row>
    <row r="103" spans="1:11" ht="7.5" customHeight="1"/>
    <row r="104" spans="1:11" ht="15.75" customHeight="1"/>
    <row r="105" spans="1:11" ht="7.5" customHeight="1"/>
    <row r="106" spans="1:11">
      <c r="A106" s="191" t="s">
        <v>154</v>
      </c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11" ht="7.5" customHeight="1" thickBot="1"/>
    <row r="108" spans="1:11">
      <c r="A108" s="192"/>
      <c r="B108" s="194" t="s">
        <v>0</v>
      </c>
      <c r="C108" s="196" t="s">
        <v>1</v>
      </c>
      <c r="D108" s="198" t="s">
        <v>2</v>
      </c>
      <c r="E108" s="199"/>
      <c r="F108" s="199"/>
      <c r="G108" s="199"/>
      <c r="H108" s="200"/>
      <c r="I108" s="201" t="s">
        <v>3</v>
      </c>
      <c r="J108" s="203" t="s">
        <v>4</v>
      </c>
    </row>
    <row r="109" spans="1:11" ht="15.75" thickBot="1">
      <c r="A109" s="193"/>
      <c r="B109" s="195"/>
      <c r="C109" s="197"/>
      <c r="D109" s="4">
        <v>1</v>
      </c>
      <c r="E109" s="5">
        <v>2</v>
      </c>
      <c r="F109" s="5">
        <v>3</v>
      </c>
      <c r="G109" s="5">
        <v>4</v>
      </c>
      <c r="H109" s="6">
        <v>5</v>
      </c>
      <c r="I109" s="202"/>
      <c r="J109" s="204"/>
    </row>
    <row r="110" spans="1:11" ht="7.5" customHeight="1" thickBot="1"/>
    <row r="111" spans="1:11" ht="20.25">
      <c r="A111" s="57" t="s">
        <v>5</v>
      </c>
      <c r="B111" s="23" t="s">
        <v>352</v>
      </c>
      <c r="C111" s="24" t="s">
        <v>32</v>
      </c>
      <c r="D111" s="10">
        <v>26.6</v>
      </c>
      <c r="E111" s="11">
        <v>26.5</v>
      </c>
      <c r="F111" s="11">
        <v>26.2</v>
      </c>
      <c r="G111" s="11">
        <v>26.3</v>
      </c>
      <c r="H111" s="12">
        <v>-0.6</v>
      </c>
      <c r="I111" s="108">
        <f>SUM(D111:H111)</f>
        <v>105</v>
      </c>
      <c r="J111" s="98">
        <f>RANK(I111,$I$111:$I$113)</f>
        <v>2</v>
      </c>
      <c r="K111" s="2" t="s">
        <v>399</v>
      </c>
    </row>
    <row r="112" spans="1:11" ht="7.5" customHeight="1">
      <c r="A112" s="70"/>
      <c r="B112" s="18"/>
      <c r="C112" s="18"/>
      <c r="D112" s="17"/>
      <c r="E112" s="18"/>
      <c r="F112" s="18"/>
      <c r="G112" s="18"/>
      <c r="H112" s="19"/>
      <c r="I112" s="113"/>
      <c r="J112" s="21"/>
    </row>
    <row r="113" spans="1:11" ht="20.25" customHeight="1" thickBot="1">
      <c r="A113" s="32" t="s">
        <v>7</v>
      </c>
      <c r="B113" s="33" t="s">
        <v>57</v>
      </c>
      <c r="C113" s="34" t="s">
        <v>17</v>
      </c>
      <c r="D113" s="35">
        <v>27.5</v>
      </c>
      <c r="E113" s="36">
        <v>26.7</v>
      </c>
      <c r="F113" s="36">
        <v>25.7</v>
      </c>
      <c r="G113" s="36">
        <v>25.9</v>
      </c>
      <c r="H113" s="37">
        <v>-0.1</v>
      </c>
      <c r="I113" s="38">
        <f>SUM(D113:H113)</f>
        <v>105.70000000000002</v>
      </c>
      <c r="J113" s="39">
        <f>RANK(I113,$I$111:$I$113)</f>
        <v>1</v>
      </c>
      <c r="K113" s="2" t="s">
        <v>399</v>
      </c>
    </row>
    <row r="114" spans="1:11" ht="7.5" customHeight="1"/>
    <row r="115" spans="1:11" ht="15.75" customHeight="1"/>
    <row r="116" spans="1:11" ht="7.5" customHeight="1"/>
    <row r="117" spans="1:11">
      <c r="A117" s="191" t="s">
        <v>157</v>
      </c>
      <c r="B117" s="191"/>
      <c r="C117" s="191"/>
      <c r="D117" s="191"/>
      <c r="E117" s="191"/>
      <c r="F117" s="191"/>
      <c r="G117" s="191"/>
      <c r="H117" s="191"/>
      <c r="I117" s="191"/>
      <c r="J117" s="191"/>
    </row>
    <row r="118" spans="1:11" ht="7.5" customHeight="1" thickBot="1"/>
    <row r="119" spans="1:11">
      <c r="A119" s="192"/>
      <c r="B119" s="194" t="s">
        <v>0</v>
      </c>
      <c r="C119" s="196" t="s">
        <v>1</v>
      </c>
      <c r="D119" s="198" t="s">
        <v>2</v>
      </c>
      <c r="E119" s="199"/>
      <c r="F119" s="199"/>
      <c r="G119" s="199"/>
      <c r="H119" s="200"/>
      <c r="I119" s="201" t="s">
        <v>3</v>
      </c>
      <c r="J119" s="203" t="s">
        <v>4</v>
      </c>
    </row>
    <row r="120" spans="1:11" ht="15.75" thickBot="1">
      <c r="A120" s="193"/>
      <c r="B120" s="195"/>
      <c r="C120" s="197"/>
      <c r="D120" s="4">
        <v>1</v>
      </c>
      <c r="E120" s="5">
        <v>2</v>
      </c>
      <c r="F120" s="5">
        <v>3</v>
      </c>
      <c r="G120" s="5">
        <v>4</v>
      </c>
      <c r="H120" s="6">
        <v>5</v>
      </c>
      <c r="I120" s="202"/>
      <c r="J120" s="204"/>
    </row>
    <row r="121" spans="1:11" ht="7.5" customHeight="1" thickBot="1"/>
    <row r="122" spans="1:11" ht="20.25" customHeight="1" thickBot="1">
      <c r="A122" s="47" t="s">
        <v>5</v>
      </c>
      <c r="B122" s="48" t="s">
        <v>144</v>
      </c>
      <c r="C122" s="49" t="s">
        <v>145</v>
      </c>
      <c r="D122" s="50">
        <v>25.4</v>
      </c>
      <c r="E122" s="51">
        <v>25.3</v>
      </c>
      <c r="F122" s="51">
        <v>25.2</v>
      </c>
      <c r="G122" s="51">
        <v>24.8</v>
      </c>
      <c r="H122" s="52">
        <v>-0.25</v>
      </c>
      <c r="I122" s="53">
        <f>SUM(D122:H122)</f>
        <v>100.45</v>
      </c>
      <c r="J122" s="54">
        <f>RANK(I122,$I$122:$I$122)</f>
        <v>1</v>
      </c>
      <c r="K122" s="2" t="s">
        <v>399</v>
      </c>
    </row>
    <row r="123" spans="1:11" ht="7.5" customHeight="1"/>
    <row r="124" spans="1:11" ht="15.75" customHeight="1"/>
    <row r="125" spans="1:11" ht="7.5" customHeight="1"/>
    <row r="126" spans="1:11">
      <c r="A126" s="191" t="s">
        <v>158</v>
      </c>
      <c r="B126" s="191"/>
      <c r="C126" s="191"/>
      <c r="D126" s="191"/>
      <c r="E126" s="191"/>
      <c r="F126" s="191"/>
      <c r="G126" s="191"/>
      <c r="H126" s="191"/>
      <c r="I126" s="191"/>
      <c r="J126" s="191"/>
    </row>
    <row r="127" spans="1:11" ht="7.5" customHeight="1" thickBot="1"/>
    <row r="128" spans="1:11">
      <c r="A128" s="192"/>
      <c r="B128" s="194" t="s">
        <v>0</v>
      </c>
      <c r="C128" s="196" t="s">
        <v>1</v>
      </c>
      <c r="D128" s="198" t="s">
        <v>2</v>
      </c>
      <c r="E128" s="199"/>
      <c r="F128" s="199"/>
      <c r="G128" s="199"/>
      <c r="H128" s="200"/>
      <c r="I128" s="201" t="s">
        <v>3</v>
      </c>
      <c r="J128" s="203" t="s">
        <v>4</v>
      </c>
    </row>
    <row r="129" spans="1:11" ht="15.75" thickBot="1">
      <c r="A129" s="193"/>
      <c r="B129" s="195"/>
      <c r="C129" s="197"/>
      <c r="D129" s="4">
        <v>1</v>
      </c>
      <c r="E129" s="5">
        <v>2</v>
      </c>
      <c r="F129" s="5">
        <v>3</v>
      </c>
      <c r="G129" s="5">
        <v>4</v>
      </c>
      <c r="H129" s="6">
        <v>5</v>
      </c>
      <c r="I129" s="202"/>
      <c r="J129" s="204"/>
    </row>
    <row r="130" spans="1:11" ht="7.5" customHeight="1" thickBot="1"/>
    <row r="131" spans="1:11" ht="20.25" customHeight="1">
      <c r="A131" s="7" t="s">
        <v>5</v>
      </c>
      <c r="B131" s="116" t="s">
        <v>147</v>
      </c>
      <c r="C131" s="117" t="s">
        <v>145</v>
      </c>
      <c r="D131" s="118">
        <v>26.4</v>
      </c>
      <c r="E131" s="119">
        <v>25.8</v>
      </c>
      <c r="F131" s="119">
        <v>26.1</v>
      </c>
      <c r="G131" s="119">
        <v>25.6</v>
      </c>
      <c r="H131" s="120">
        <v>-0.05</v>
      </c>
      <c r="I131" s="121">
        <f>SUM(D131:H131)</f>
        <v>103.85000000000001</v>
      </c>
      <c r="J131" s="109">
        <f>RANK(I131,$I$131:$I$133)</f>
        <v>1</v>
      </c>
      <c r="K131" s="2" t="s">
        <v>399</v>
      </c>
    </row>
    <row r="132" spans="1:11" ht="7.5" customHeight="1">
      <c r="A132" s="15"/>
      <c r="B132" s="16"/>
      <c r="C132" s="16"/>
      <c r="D132" s="127"/>
      <c r="E132" s="16"/>
      <c r="F132" s="16"/>
      <c r="G132" s="16"/>
      <c r="H132" s="128"/>
      <c r="I132" s="101"/>
      <c r="J132" s="129"/>
    </row>
    <row r="133" spans="1:11" ht="20.25" customHeight="1" thickBot="1">
      <c r="A133" s="122" t="s">
        <v>7</v>
      </c>
      <c r="B133" s="76" t="s">
        <v>207</v>
      </c>
      <c r="C133" s="123" t="s">
        <v>208</v>
      </c>
      <c r="D133" s="124">
        <v>25.2</v>
      </c>
      <c r="E133" s="125">
        <v>25.1</v>
      </c>
      <c r="F133" s="125">
        <v>25.1</v>
      </c>
      <c r="G133" s="125">
        <v>24.1</v>
      </c>
      <c r="H133" s="126">
        <v>0</v>
      </c>
      <c r="I133" s="106">
        <f>SUM(D133:H133)</f>
        <v>99.5</v>
      </c>
      <c r="J133" s="104">
        <f>RANK(I133,$I$131:$I$133)</f>
        <v>2</v>
      </c>
      <c r="K133" s="2" t="s">
        <v>399</v>
      </c>
    </row>
    <row r="134" spans="1:11" ht="15.75" customHeight="1"/>
    <row r="135" spans="1:11" ht="7.5" customHeight="1"/>
    <row r="136" spans="1:11">
      <c r="A136" s="191" t="s">
        <v>159</v>
      </c>
      <c r="B136" s="191"/>
      <c r="C136" s="191"/>
      <c r="D136" s="191"/>
      <c r="E136" s="191"/>
      <c r="F136" s="191"/>
      <c r="G136" s="191"/>
      <c r="H136" s="191"/>
      <c r="I136" s="191"/>
      <c r="J136" s="191"/>
    </row>
    <row r="137" spans="1:11" ht="7.5" customHeight="1" thickBot="1"/>
    <row r="138" spans="1:11">
      <c r="A138" s="192"/>
      <c r="B138" s="194" t="s">
        <v>0</v>
      </c>
      <c r="C138" s="196" t="s">
        <v>1</v>
      </c>
      <c r="D138" s="198" t="s">
        <v>2</v>
      </c>
      <c r="E138" s="199"/>
      <c r="F138" s="199"/>
      <c r="G138" s="199"/>
      <c r="H138" s="200"/>
      <c r="I138" s="201" t="s">
        <v>3</v>
      </c>
      <c r="J138" s="203" t="s">
        <v>4</v>
      </c>
    </row>
    <row r="139" spans="1:11" ht="15.75" thickBot="1">
      <c r="A139" s="193"/>
      <c r="B139" s="195"/>
      <c r="C139" s="197"/>
      <c r="D139" s="4">
        <v>1</v>
      </c>
      <c r="E139" s="5">
        <v>2</v>
      </c>
      <c r="F139" s="5">
        <v>3</v>
      </c>
      <c r="G139" s="5">
        <v>4</v>
      </c>
      <c r="H139" s="6">
        <v>5</v>
      </c>
      <c r="I139" s="202"/>
      <c r="J139" s="204"/>
    </row>
    <row r="140" spans="1:11" ht="7.5" customHeight="1" thickBot="1"/>
    <row r="141" spans="1:11" ht="20.25" customHeight="1">
      <c r="A141" s="7" t="s">
        <v>5</v>
      </c>
      <c r="B141" s="116" t="s">
        <v>150</v>
      </c>
      <c r="C141" s="117" t="s">
        <v>145</v>
      </c>
      <c r="D141" s="118">
        <v>26.6</v>
      </c>
      <c r="E141" s="119">
        <v>26.9</v>
      </c>
      <c r="F141" s="119">
        <v>25.9</v>
      </c>
      <c r="G141" s="119">
        <v>25.9</v>
      </c>
      <c r="H141" s="120">
        <v>0</v>
      </c>
      <c r="I141" s="121">
        <f>SUM(D141:H141)</f>
        <v>105.30000000000001</v>
      </c>
      <c r="J141" s="109">
        <f>RANK(I141,$I$141:$I$143)</f>
        <v>1</v>
      </c>
      <c r="K141" s="2" t="s">
        <v>399</v>
      </c>
    </row>
    <row r="142" spans="1:11" ht="7.5" customHeight="1">
      <c r="A142" s="15"/>
      <c r="B142" s="16"/>
      <c r="C142" s="16"/>
      <c r="D142" s="127"/>
      <c r="E142" s="16"/>
      <c r="F142" s="16"/>
      <c r="G142" s="16"/>
      <c r="H142" s="128"/>
      <c r="I142" s="101"/>
      <c r="J142" s="129"/>
    </row>
    <row r="143" spans="1:11" ht="20.25" customHeight="1" thickBot="1">
      <c r="A143" s="122" t="s">
        <v>7</v>
      </c>
      <c r="B143" s="76" t="s">
        <v>203</v>
      </c>
      <c r="C143" s="123" t="s">
        <v>204</v>
      </c>
      <c r="D143" s="124">
        <v>26.6</v>
      </c>
      <c r="E143" s="125">
        <v>26.3</v>
      </c>
      <c r="F143" s="125">
        <v>26.2</v>
      </c>
      <c r="G143" s="125">
        <v>26.3</v>
      </c>
      <c r="H143" s="126">
        <v>-0.2</v>
      </c>
      <c r="I143" s="106">
        <f>SUM(D143:H143)</f>
        <v>105.2</v>
      </c>
      <c r="J143" s="104">
        <f>RANK(I143,$I$141:$I$143)</f>
        <v>2</v>
      </c>
      <c r="K143" s="2" t="s">
        <v>399</v>
      </c>
    </row>
    <row r="146" spans="1:10">
      <c r="A146" s="191" t="s">
        <v>353</v>
      </c>
      <c r="B146" s="191"/>
      <c r="C146" s="191"/>
      <c r="D146" s="191"/>
      <c r="E146" s="191"/>
      <c r="F146" s="191"/>
      <c r="G146" s="191"/>
      <c r="H146" s="191"/>
      <c r="I146" s="191"/>
      <c r="J146" s="191"/>
    </row>
    <row r="147" spans="1:10" ht="7.5" customHeight="1" thickBot="1"/>
    <row r="148" spans="1:10">
      <c r="A148" s="192"/>
      <c r="B148" s="194" t="s">
        <v>0</v>
      </c>
      <c r="C148" s="196" t="s">
        <v>1</v>
      </c>
      <c r="D148" s="198" t="s">
        <v>2</v>
      </c>
      <c r="E148" s="199"/>
      <c r="F148" s="199"/>
      <c r="G148" s="199"/>
      <c r="H148" s="200"/>
      <c r="I148" s="201" t="s">
        <v>3</v>
      </c>
      <c r="J148" s="203" t="s">
        <v>4</v>
      </c>
    </row>
    <row r="149" spans="1:10" ht="15.75" thickBot="1">
      <c r="A149" s="193"/>
      <c r="B149" s="195"/>
      <c r="C149" s="197"/>
      <c r="D149" s="4">
        <v>1</v>
      </c>
      <c r="E149" s="5">
        <v>2</v>
      </c>
      <c r="F149" s="5">
        <v>3</v>
      </c>
      <c r="G149" s="5">
        <v>4</v>
      </c>
      <c r="H149" s="6">
        <v>5</v>
      </c>
      <c r="I149" s="202"/>
      <c r="J149" s="204"/>
    </row>
    <row r="150" spans="1:10" ht="7.5" customHeight="1" thickBot="1"/>
    <row r="151" spans="1:10" ht="20.25" customHeight="1">
      <c r="A151" s="7" t="s">
        <v>5</v>
      </c>
      <c r="B151" s="116" t="s">
        <v>354</v>
      </c>
      <c r="C151" s="117" t="s">
        <v>239</v>
      </c>
      <c r="D151" s="118">
        <v>26.4</v>
      </c>
      <c r="E151" s="119">
        <v>27</v>
      </c>
      <c r="F151" s="119">
        <v>29.7</v>
      </c>
      <c r="G151" s="119">
        <v>28.5</v>
      </c>
      <c r="H151" s="120">
        <v>-0.05</v>
      </c>
      <c r="I151" s="121">
        <f>SUM(D151:H151)</f>
        <v>111.55</v>
      </c>
      <c r="J151" s="109">
        <f>RANK(I151,$I$151:I153)</f>
        <v>2</v>
      </c>
    </row>
    <row r="152" spans="1:10" ht="7.5" customHeight="1">
      <c r="A152" s="15"/>
      <c r="B152" s="16"/>
      <c r="C152" s="16"/>
      <c r="D152" s="127"/>
      <c r="E152" s="16"/>
      <c r="F152" s="16"/>
      <c r="G152" s="16"/>
      <c r="H152" s="128"/>
      <c r="I152" s="101"/>
      <c r="J152" s="129"/>
    </row>
    <row r="153" spans="1:10" ht="20.25" customHeight="1" thickBot="1">
      <c r="A153" s="122" t="s">
        <v>7</v>
      </c>
      <c r="B153" s="76" t="s">
        <v>57</v>
      </c>
      <c r="C153" s="123" t="s">
        <v>17</v>
      </c>
      <c r="D153" s="124">
        <v>27.1</v>
      </c>
      <c r="E153" s="125">
        <v>28</v>
      </c>
      <c r="F153" s="125">
        <v>30</v>
      </c>
      <c r="G153" s="125">
        <v>29.4</v>
      </c>
      <c r="H153" s="126">
        <v>-0.3</v>
      </c>
      <c r="I153" s="106">
        <f>SUM(D153:H153)</f>
        <v>114.2</v>
      </c>
      <c r="J153" s="104">
        <f>RANK(I153,$I$151:I155)</f>
        <v>1</v>
      </c>
    </row>
  </sheetData>
  <mergeCells count="78">
    <mergeCell ref="A146:J146"/>
    <mergeCell ref="A148:A149"/>
    <mergeCell ref="B148:B149"/>
    <mergeCell ref="C148:C149"/>
    <mergeCell ref="D148:H148"/>
    <mergeCell ref="I148:I149"/>
    <mergeCell ref="J148:J149"/>
    <mergeCell ref="A43:J43"/>
    <mergeCell ref="A45:A46"/>
    <mergeCell ref="B45:B46"/>
    <mergeCell ref="C45:C46"/>
    <mergeCell ref="D45:H45"/>
    <mergeCell ref="I45:I46"/>
    <mergeCell ref="J45:J46"/>
    <mergeCell ref="A25:J25"/>
    <mergeCell ref="A27:A28"/>
    <mergeCell ref="B27:B28"/>
    <mergeCell ref="C27:C28"/>
    <mergeCell ref="D27:H27"/>
    <mergeCell ref="I27:I28"/>
    <mergeCell ref="J27:J28"/>
    <mergeCell ref="A1:J1"/>
    <mergeCell ref="A3:J3"/>
    <mergeCell ref="A5:A6"/>
    <mergeCell ref="B5:B6"/>
    <mergeCell ref="C5:C6"/>
    <mergeCell ref="D5:H5"/>
    <mergeCell ref="I5:I6"/>
    <mergeCell ref="J5:J6"/>
    <mergeCell ref="A62:J62"/>
    <mergeCell ref="A64:A65"/>
    <mergeCell ref="B64:B65"/>
    <mergeCell ref="C64:C65"/>
    <mergeCell ref="D64:H64"/>
    <mergeCell ref="I64:I65"/>
    <mergeCell ref="J64:J65"/>
    <mergeCell ref="A81:J81"/>
    <mergeCell ref="A83:A84"/>
    <mergeCell ref="B83:B84"/>
    <mergeCell ref="C83:C84"/>
    <mergeCell ref="D83:H83"/>
    <mergeCell ref="I83:I84"/>
    <mergeCell ref="J83:J84"/>
    <mergeCell ref="A95:J95"/>
    <mergeCell ref="A97:A98"/>
    <mergeCell ref="B97:B98"/>
    <mergeCell ref="C97:C98"/>
    <mergeCell ref="D97:H97"/>
    <mergeCell ref="I97:I98"/>
    <mergeCell ref="J97:J98"/>
    <mergeCell ref="A106:J106"/>
    <mergeCell ref="A108:A109"/>
    <mergeCell ref="B108:B109"/>
    <mergeCell ref="C108:C109"/>
    <mergeCell ref="D108:H108"/>
    <mergeCell ref="I108:I109"/>
    <mergeCell ref="J108:J109"/>
    <mergeCell ref="A117:J117"/>
    <mergeCell ref="A119:A120"/>
    <mergeCell ref="B119:B120"/>
    <mergeCell ref="C119:C120"/>
    <mergeCell ref="D119:H119"/>
    <mergeCell ref="I119:I120"/>
    <mergeCell ref="J119:J120"/>
    <mergeCell ref="A126:J126"/>
    <mergeCell ref="A128:A129"/>
    <mergeCell ref="B128:B129"/>
    <mergeCell ref="C128:C129"/>
    <mergeCell ref="D128:H128"/>
    <mergeCell ref="I128:I129"/>
    <mergeCell ref="J128:J129"/>
    <mergeCell ref="A136:J136"/>
    <mergeCell ref="A138:A139"/>
    <mergeCell ref="B138:B139"/>
    <mergeCell ref="C138:C139"/>
    <mergeCell ref="D138:H138"/>
    <mergeCell ref="I138:I139"/>
    <mergeCell ref="J138:J139"/>
  </mergeCells>
  <conditionalFormatting sqref="J8:J9 J48:J49 J77 J30 J113 J33:J39">
    <cfRule type="expression" priority="205" stopIfTrue="1">
      <formula>I8=0</formula>
    </cfRule>
    <cfRule type="cellIs" dxfId="305" priority="206" stopIfTrue="1" operator="equal">
      <formula>1</formula>
    </cfRule>
    <cfRule type="cellIs" dxfId="304" priority="207" stopIfTrue="1" operator="equal">
      <formula>2</formula>
    </cfRule>
    <cfRule type="cellIs" dxfId="303" priority="208" stopIfTrue="1" operator="equal">
      <formula>3</formula>
    </cfRule>
  </conditionalFormatting>
  <conditionalFormatting sqref="J20:J21">
    <cfRule type="expression" priority="197" stopIfTrue="1">
      <formula>I20=0</formula>
    </cfRule>
    <cfRule type="cellIs" dxfId="302" priority="198" stopIfTrue="1" operator="equal">
      <formula>1</formula>
    </cfRule>
    <cfRule type="cellIs" dxfId="301" priority="199" stopIfTrue="1" operator="equal">
      <formula>2</formula>
    </cfRule>
    <cfRule type="cellIs" dxfId="300" priority="200" stopIfTrue="1" operator="equal">
      <formula>3</formula>
    </cfRule>
  </conditionalFormatting>
  <conditionalFormatting sqref="J19">
    <cfRule type="expression" priority="193" stopIfTrue="1">
      <formula>I19=0</formula>
    </cfRule>
    <cfRule type="cellIs" dxfId="299" priority="194" stopIfTrue="1" operator="equal">
      <formula>1</formula>
    </cfRule>
    <cfRule type="cellIs" dxfId="298" priority="195" stopIfTrue="1" operator="equal">
      <formula>2</formula>
    </cfRule>
    <cfRule type="cellIs" dxfId="297" priority="196" stopIfTrue="1" operator="equal">
      <formula>3</formula>
    </cfRule>
  </conditionalFormatting>
  <conditionalFormatting sqref="J17">
    <cfRule type="expression" priority="189" stopIfTrue="1">
      <formula>I17=0</formula>
    </cfRule>
    <cfRule type="cellIs" dxfId="296" priority="190" stopIfTrue="1" operator="equal">
      <formula>1</formula>
    </cfRule>
    <cfRule type="cellIs" dxfId="295" priority="191" stopIfTrue="1" operator="equal">
      <formula>2</formula>
    </cfRule>
    <cfRule type="cellIs" dxfId="294" priority="192" stopIfTrue="1" operator="equal">
      <formula>3</formula>
    </cfRule>
  </conditionalFormatting>
  <conditionalFormatting sqref="J15">
    <cfRule type="expression" priority="185" stopIfTrue="1">
      <formula>I15=0</formula>
    </cfRule>
    <cfRule type="cellIs" dxfId="293" priority="186" stopIfTrue="1" operator="equal">
      <formula>1</formula>
    </cfRule>
    <cfRule type="cellIs" dxfId="292" priority="187" stopIfTrue="1" operator="equal">
      <formula>2</formula>
    </cfRule>
    <cfRule type="cellIs" dxfId="291" priority="188" stopIfTrue="1" operator="equal">
      <formula>3</formula>
    </cfRule>
  </conditionalFormatting>
  <conditionalFormatting sqref="J13">
    <cfRule type="expression" priority="177" stopIfTrue="1">
      <formula>I13=0</formula>
    </cfRule>
    <cfRule type="cellIs" dxfId="290" priority="178" stopIfTrue="1" operator="equal">
      <formula>1</formula>
    </cfRule>
    <cfRule type="cellIs" dxfId="289" priority="179" stopIfTrue="1" operator="equal">
      <formula>2</formula>
    </cfRule>
    <cfRule type="cellIs" dxfId="288" priority="180" stopIfTrue="1" operator="equal">
      <formula>3</formula>
    </cfRule>
  </conditionalFormatting>
  <conditionalFormatting sqref="J10:J11">
    <cfRule type="expression" priority="173" stopIfTrue="1">
      <formula>I10=0</formula>
    </cfRule>
    <cfRule type="cellIs" dxfId="287" priority="174" stopIfTrue="1" operator="equal">
      <formula>1</formula>
    </cfRule>
    <cfRule type="cellIs" dxfId="286" priority="175" stopIfTrue="1" operator="equal">
      <formula>2</formula>
    </cfRule>
    <cfRule type="cellIs" dxfId="285" priority="176" stopIfTrue="1" operator="equal">
      <formula>3</formula>
    </cfRule>
  </conditionalFormatting>
  <conditionalFormatting sqref="J50:J51">
    <cfRule type="expression" priority="157" stopIfTrue="1">
      <formula>I50=0</formula>
    </cfRule>
    <cfRule type="cellIs" dxfId="284" priority="158" stopIfTrue="1" operator="equal">
      <formula>1</formula>
    </cfRule>
    <cfRule type="cellIs" dxfId="283" priority="159" stopIfTrue="1" operator="equal">
      <formula>2</formula>
    </cfRule>
    <cfRule type="cellIs" dxfId="282" priority="160" stopIfTrue="1" operator="equal">
      <formula>3</formula>
    </cfRule>
  </conditionalFormatting>
  <conditionalFormatting sqref="J54:J55">
    <cfRule type="expression" priority="165" stopIfTrue="1">
      <formula>I54=0</formula>
    </cfRule>
    <cfRule type="cellIs" dxfId="281" priority="166" stopIfTrue="1" operator="equal">
      <formula>1</formula>
    </cfRule>
    <cfRule type="cellIs" dxfId="280" priority="167" stopIfTrue="1" operator="equal">
      <formula>2</formula>
    </cfRule>
    <cfRule type="cellIs" dxfId="279" priority="168" stopIfTrue="1" operator="equal">
      <formula>3</formula>
    </cfRule>
  </conditionalFormatting>
  <conditionalFormatting sqref="J53">
    <cfRule type="expression" priority="161" stopIfTrue="1">
      <formula>I53=0</formula>
    </cfRule>
    <cfRule type="cellIs" dxfId="278" priority="162" stopIfTrue="1" operator="equal">
      <formula>1</formula>
    </cfRule>
    <cfRule type="cellIs" dxfId="277" priority="163" stopIfTrue="1" operator="equal">
      <formula>2</formula>
    </cfRule>
    <cfRule type="cellIs" dxfId="276" priority="164" stopIfTrue="1" operator="equal">
      <formula>3</formula>
    </cfRule>
  </conditionalFormatting>
  <conditionalFormatting sqref="J67 J76">
    <cfRule type="expression" priority="153" stopIfTrue="1">
      <formula>I67=0</formula>
    </cfRule>
    <cfRule type="cellIs" dxfId="275" priority="154" stopIfTrue="1" operator="equal">
      <formula>1</formula>
    </cfRule>
    <cfRule type="cellIs" dxfId="274" priority="155" stopIfTrue="1" operator="equal">
      <formula>2</formula>
    </cfRule>
    <cfRule type="cellIs" dxfId="273" priority="156" stopIfTrue="1" operator="equal">
      <formula>3</formula>
    </cfRule>
  </conditionalFormatting>
  <conditionalFormatting sqref="J86">
    <cfRule type="expression" priority="133" stopIfTrue="1">
      <formula>I86=0</formula>
    </cfRule>
    <cfRule type="cellIs" dxfId="272" priority="134" stopIfTrue="1" operator="equal">
      <formula>1</formula>
    </cfRule>
    <cfRule type="cellIs" dxfId="271" priority="135" stopIfTrue="1" operator="equal">
      <formula>2</formula>
    </cfRule>
    <cfRule type="cellIs" dxfId="270" priority="136" stopIfTrue="1" operator="equal">
      <formula>3</formula>
    </cfRule>
  </conditionalFormatting>
  <conditionalFormatting sqref="J102">
    <cfRule type="expression" priority="129" stopIfTrue="1">
      <formula>I102=0</formula>
    </cfRule>
    <cfRule type="cellIs" dxfId="269" priority="130" stopIfTrue="1" operator="equal">
      <formula>1</formula>
    </cfRule>
    <cfRule type="cellIs" dxfId="268" priority="131" stopIfTrue="1" operator="equal">
      <formula>2</formula>
    </cfRule>
    <cfRule type="cellIs" dxfId="267" priority="132" stopIfTrue="1" operator="equal">
      <formula>3</formula>
    </cfRule>
  </conditionalFormatting>
  <conditionalFormatting sqref="J100:J101">
    <cfRule type="expression" priority="125" stopIfTrue="1">
      <formula>I100=0</formula>
    </cfRule>
    <cfRule type="cellIs" dxfId="266" priority="126" stopIfTrue="1" operator="equal">
      <formula>1</formula>
    </cfRule>
    <cfRule type="cellIs" dxfId="265" priority="127" stopIfTrue="1" operator="equal">
      <formula>2</formula>
    </cfRule>
    <cfRule type="cellIs" dxfId="264" priority="128" stopIfTrue="1" operator="equal">
      <formula>3</formula>
    </cfRule>
  </conditionalFormatting>
  <conditionalFormatting sqref="J111">
    <cfRule type="expression" priority="121" stopIfTrue="1">
      <formula>I111=0</formula>
    </cfRule>
    <cfRule type="cellIs" dxfId="263" priority="122" stopIfTrue="1" operator="equal">
      <formula>1</formula>
    </cfRule>
    <cfRule type="cellIs" dxfId="262" priority="123" stopIfTrue="1" operator="equal">
      <formula>2</formula>
    </cfRule>
    <cfRule type="cellIs" dxfId="261" priority="124" stopIfTrue="1" operator="equal">
      <formula>3</formula>
    </cfRule>
  </conditionalFormatting>
  <conditionalFormatting sqref="J122">
    <cfRule type="expression" priority="101" stopIfTrue="1">
      <formula>I122=0</formula>
    </cfRule>
    <cfRule type="cellIs" dxfId="260" priority="102" stopIfTrue="1" operator="equal">
      <formula>1</formula>
    </cfRule>
    <cfRule type="cellIs" dxfId="259" priority="103" stopIfTrue="1" operator="equal">
      <formula>2</formula>
    </cfRule>
    <cfRule type="cellIs" dxfId="258" priority="104" stopIfTrue="1" operator="equal">
      <formula>3</formula>
    </cfRule>
  </conditionalFormatting>
  <conditionalFormatting sqref="J131">
    <cfRule type="expression" priority="97" stopIfTrue="1">
      <formula>I131=0</formula>
    </cfRule>
    <cfRule type="cellIs" dxfId="257" priority="98" stopIfTrue="1" operator="equal">
      <formula>1</formula>
    </cfRule>
    <cfRule type="cellIs" dxfId="256" priority="99" stopIfTrue="1" operator="equal">
      <formula>2</formula>
    </cfRule>
    <cfRule type="cellIs" dxfId="255" priority="100" stopIfTrue="1" operator="equal">
      <formula>3</formula>
    </cfRule>
  </conditionalFormatting>
  <conditionalFormatting sqref="J141">
    <cfRule type="expression" priority="93" stopIfTrue="1">
      <formula>I141=0</formula>
    </cfRule>
    <cfRule type="cellIs" dxfId="254" priority="94" stopIfTrue="1" operator="equal">
      <formula>1</formula>
    </cfRule>
    <cfRule type="cellIs" dxfId="253" priority="95" stopIfTrue="1" operator="equal">
      <formula>2</formula>
    </cfRule>
    <cfRule type="cellIs" dxfId="252" priority="96" stopIfTrue="1" operator="equal">
      <formula>3</formula>
    </cfRule>
  </conditionalFormatting>
  <conditionalFormatting sqref="J69">
    <cfRule type="expression" priority="89" stopIfTrue="1">
      <formula>I69=0</formula>
    </cfRule>
    <cfRule type="cellIs" dxfId="251" priority="90" stopIfTrue="1" operator="equal">
      <formula>1</formula>
    </cfRule>
    <cfRule type="cellIs" dxfId="250" priority="91" stopIfTrue="1" operator="equal">
      <formula>2</formula>
    </cfRule>
    <cfRule type="cellIs" dxfId="249" priority="92" stopIfTrue="1" operator="equal">
      <formula>3</formula>
    </cfRule>
  </conditionalFormatting>
  <conditionalFormatting sqref="J71">
    <cfRule type="expression" priority="85" stopIfTrue="1">
      <formula>I71=0</formula>
    </cfRule>
    <cfRule type="cellIs" dxfId="248" priority="86" stopIfTrue="1" operator="equal">
      <formula>1</formula>
    </cfRule>
    <cfRule type="cellIs" dxfId="247" priority="87" stopIfTrue="1" operator="equal">
      <formula>2</formula>
    </cfRule>
    <cfRule type="cellIs" dxfId="246" priority="88" stopIfTrue="1" operator="equal">
      <formula>3</formula>
    </cfRule>
  </conditionalFormatting>
  <conditionalFormatting sqref="J73">
    <cfRule type="expression" priority="81" stopIfTrue="1">
      <formula>I73=0</formula>
    </cfRule>
    <cfRule type="cellIs" dxfId="245" priority="82" stopIfTrue="1" operator="equal">
      <formula>1</formula>
    </cfRule>
    <cfRule type="cellIs" dxfId="244" priority="83" stopIfTrue="1" operator="equal">
      <formula>2</formula>
    </cfRule>
    <cfRule type="cellIs" dxfId="243" priority="84" stopIfTrue="1" operator="equal">
      <formula>3</formula>
    </cfRule>
  </conditionalFormatting>
  <conditionalFormatting sqref="J75">
    <cfRule type="expression" priority="77" stopIfTrue="1">
      <formula>I75=0</formula>
    </cfRule>
    <cfRule type="cellIs" dxfId="242" priority="78" stopIfTrue="1" operator="equal">
      <formula>1</formula>
    </cfRule>
    <cfRule type="cellIs" dxfId="241" priority="79" stopIfTrue="1" operator="equal">
      <formula>2</formula>
    </cfRule>
    <cfRule type="cellIs" dxfId="240" priority="80" stopIfTrue="1" operator="equal">
      <formula>3</formula>
    </cfRule>
  </conditionalFormatting>
  <conditionalFormatting sqref="J88">
    <cfRule type="expression" priority="73" stopIfTrue="1">
      <formula>I88=0</formula>
    </cfRule>
    <cfRule type="cellIs" dxfId="239" priority="74" stopIfTrue="1" operator="equal">
      <formula>1</formula>
    </cfRule>
    <cfRule type="cellIs" dxfId="238" priority="75" stopIfTrue="1" operator="equal">
      <formula>2</formula>
    </cfRule>
    <cfRule type="cellIs" dxfId="237" priority="76" stopIfTrue="1" operator="equal">
      <formula>3</formula>
    </cfRule>
  </conditionalFormatting>
  <conditionalFormatting sqref="J133">
    <cfRule type="expression" priority="61" stopIfTrue="1">
      <formula>I133=0</formula>
    </cfRule>
    <cfRule type="cellIs" dxfId="236" priority="62" stopIfTrue="1" operator="equal">
      <formula>1</formula>
    </cfRule>
    <cfRule type="cellIs" dxfId="235" priority="63" stopIfTrue="1" operator="equal">
      <formula>2</formula>
    </cfRule>
    <cfRule type="cellIs" dxfId="234" priority="64" stopIfTrue="1" operator="equal">
      <formula>3</formula>
    </cfRule>
  </conditionalFormatting>
  <conditionalFormatting sqref="J92">
    <cfRule type="expression" priority="65" stopIfTrue="1">
      <formula>I92=0</formula>
    </cfRule>
    <cfRule type="cellIs" dxfId="233" priority="66" stopIfTrue="1" operator="equal">
      <formula>1</formula>
    </cfRule>
    <cfRule type="cellIs" dxfId="232" priority="67" stopIfTrue="1" operator="equal">
      <formula>2</formula>
    </cfRule>
    <cfRule type="cellIs" dxfId="231" priority="68" stopIfTrue="1" operator="equal">
      <formula>3</formula>
    </cfRule>
  </conditionalFormatting>
  <conditionalFormatting sqref="J143">
    <cfRule type="expression" priority="57" stopIfTrue="1">
      <formula>I143=0</formula>
    </cfRule>
    <cfRule type="cellIs" dxfId="230" priority="58" stopIfTrue="1" operator="equal">
      <formula>1</formula>
    </cfRule>
    <cfRule type="cellIs" dxfId="229" priority="59" stopIfTrue="1" operator="equal">
      <formula>2</formula>
    </cfRule>
    <cfRule type="cellIs" dxfId="228" priority="60" stopIfTrue="1" operator="equal">
      <formula>3</formula>
    </cfRule>
  </conditionalFormatting>
  <conditionalFormatting sqref="J151">
    <cfRule type="expression" priority="53" stopIfTrue="1">
      <formula>I151=0</formula>
    </cfRule>
    <cfRule type="cellIs" dxfId="227" priority="54" stopIfTrue="1" operator="equal">
      <formula>1</formula>
    </cfRule>
    <cfRule type="cellIs" dxfId="226" priority="55" stopIfTrue="1" operator="equal">
      <formula>2</formula>
    </cfRule>
    <cfRule type="cellIs" dxfId="225" priority="56" stopIfTrue="1" operator="equal">
      <formula>3</formula>
    </cfRule>
  </conditionalFormatting>
  <conditionalFormatting sqref="J153">
    <cfRule type="expression" priority="49" stopIfTrue="1">
      <formula>I153=0</formula>
    </cfRule>
    <cfRule type="cellIs" dxfId="224" priority="50" stopIfTrue="1" operator="equal">
      <formula>1</formula>
    </cfRule>
    <cfRule type="cellIs" dxfId="223" priority="51" stopIfTrue="1" operator="equal">
      <formula>2</formula>
    </cfRule>
    <cfRule type="cellIs" dxfId="222" priority="52" stopIfTrue="1" operator="equal">
      <formula>3</formula>
    </cfRule>
  </conditionalFormatting>
  <conditionalFormatting sqref="J12">
    <cfRule type="expression" priority="45" stopIfTrue="1">
      <formula>I12=0</formula>
    </cfRule>
    <cfRule type="cellIs" dxfId="221" priority="46" stopIfTrue="1" operator="equal">
      <formula>1</formula>
    </cfRule>
    <cfRule type="cellIs" dxfId="220" priority="47" stopIfTrue="1" operator="equal">
      <formula>2</formula>
    </cfRule>
    <cfRule type="cellIs" dxfId="219" priority="48" stopIfTrue="1" operator="equal">
      <formula>3</formula>
    </cfRule>
  </conditionalFormatting>
  <conditionalFormatting sqref="J14">
    <cfRule type="expression" priority="37" stopIfTrue="1">
      <formula>I14=0</formula>
    </cfRule>
    <cfRule type="cellIs" dxfId="218" priority="38" stopIfTrue="1" operator="equal">
      <formula>1</formula>
    </cfRule>
    <cfRule type="cellIs" dxfId="217" priority="39" stopIfTrue="1" operator="equal">
      <formula>2</formula>
    </cfRule>
    <cfRule type="cellIs" dxfId="216" priority="40" stopIfTrue="1" operator="equal">
      <formula>3</formula>
    </cfRule>
  </conditionalFormatting>
  <conditionalFormatting sqref="J16">
    <cfRule type="expression" priority="33" stopIfTrue="1">
      <formula>I16=0</formula>
    </cfRule>
    <cfRule type="cellIs" dxfId="215" priority="34" stopIfTrue="1" operator="equal">
      <formula>1</formula>
    </cfRule>
    <cfRule type="cellIs" dxfId="214" priority="35" stopIfTrue="1" operator="equal">
      <formula>2</formula>
    </cfRule>
    <cfRule type="cellIs" dxfId="213" priority="36" stopIfTrue="1" operator="equal">
      <formula>3</formula>
    </cfRule>
  </conditionalFormatting>
  <conditionalFormatting sqref="J18">
    <cfRule type="expression" priority="29" stopIfTrue="1">
      <formula>I18=0</formula>
    </cfRule>
    <cfRule type="cellIs" dxfId="212" priority="30" stopIfTrue="1" operator="equal">
      <formula>1</formula>
    </cfRule>
    <cfRule type="cellIs" dxfId="211" priority="31" stopIfTrue="1" operator="equal">
      <formula>2</formula>
    </cfRule>
    <cfRule type="cellIs" dxfId="210" priority="32" stopIfTrue="1" operator="equal">
      <formula>3</formula>
    </cfRule>
  </conditionalFormatting>
  <conditionalFormatting sqref="J52">
    <cfRule type="expression" priority="25" stopIfTrue="1">
      <formula>I52=0</formula>
    </cfRule>
    <cfRule type="cellIs" dxfId="209" priority="26" stopIfTrue="1" operator="equal">
      <formula>1</formula>
    </cfRule>
    <cfRule type="cellIs" dxfId="208" priority="27" stopIfTrue="1" operator="equal">
      <formula>2</formula>
    </cfRule>
    <cfRule type="cellIs" dxfId="207" priority="28" stopIfTrue="1" operator="equal">
      <formula>3</formula>
    </cfRule>
  </conditionalFormatting>
  <conditionalFormatting sqref="J90">
    <cfRule type="expression" priority="21" stopIfTrue="1">
      <formula>I90=0</formula>
    </cfRule>
    <cfRule type="cellIs" dxfId="206" priority="22" stopIfTrue="1" operator="equal">
      <formula>1</formula>
    </cfRule>
    <cfRule type="cellIs" dxfId="205" priority="23" stopIfTrue="1" operator="equal">
      <formula>2</formula>
    </cfRule>
    <cfRule type="cellIs" dxfId="204" priority="24" stopIfTrue="1" operator="equal">
      <formula>3</formula>
    </cfRule>
  </conditionalFormatting>
  <conditionalFormatting sqref="J112">
    <cfRule type="expression" priority="17" stopIfTrue="1">
      <formula>I112=0</formula>
    </cfRule>
    <cfRule type="cellIs" dxfId="203" priority="18" stopIfTrue="1" operator="equal">
      <formula>1</formula>
    </cfRule>
    <cfRule type="cellIs" dxfId="202" priority="19" stopIfTrue="1" operator="equal">
      <formula>2</formula>
    </cfRule>
    <cfRule type="cellIs" dxfId="201" priority="20" stopIfTrue="1" operator="equal">
      <formula>3</formula>
    </cfRule>
  </conditionalFormatting>
  <conditionalFormatting sqref="J132">
    <cfRule type="expression" priority="13" stopIfTrue="1">
      <formula>I132=0</formula>
    </cfRule>
    <cfRule type="cellIs" dxfId="200" priority="14" stopIfTrue="1" operator="equal">
      <formula>1</formula>
    </cfRule>
    <cfRule type="cellIs" dxfId="199" priority="15" stopIfTrue="1" operator="equal">
      <formula>2</formula>
    </cfRule>
    <cfRule type="cellIs" dxfId="198" priority="16" stopIfTrue="1" operator="equal">
      <formula>3</formula>
    </cfRule>
  </conditionalFormatting>
  <conditionalFormatting sqref="J142">
    <cfRule type="expression" priority="9" stopIfTrue="1">
      <formula>I142=0</formula>
    </cfRule>
    <cfRule type="cellIs" dxfId="197" priority="10" stopIfTrue="1" operator="equal">
      <formula>1</formula>
    </cfRule>
    <cfRule type="cellIs" dxfId="196" priority="11" stopIfTrue="1" operator="equal">
      <formula>2</formula>
    </cfRule>
    <cfRule type="cellIs" dxfId="195" priority="12" stopIfTrue="1" operator="equal">
      <formula>3</formula>
    </cfRule>
  </conditionalFormatting>
  <conditionalFormatting sqref="J152">
    <cfRule type="expression" priority="5" stopIfTrue="1">
      <formula>I152=0</formula>
    </cfRule>
    <cfRule type="cellIs" dxfId="194" priority="6" stopIfTrue="1" operator="equal">
      <formula>1</formula>
    </cfRule>
    <cfRule type="cellIs" dxfId="193" priority="7" stopIfTrue="1" operator="equal">
      <formula>2</formula>
    </cfRule>
    <cfRule type="cellIs" dxfId="192" priority="8" stopIfTrue="1" operator="equal">
      <formula>3</formula>
    </cfRule>
  </conditionalFormatting>
  <conditionalFormatting sqref="J31:J32">
    <cfRule type="expression" priority="1" stopIfTrue="1">
      <formula>I31=0</formula>
    </cfRule>
    <cfRule type="cellIs" dxfId="191" priority="2" stopIfTrue="1" operator="equal">
      <formula>1</formula>
    </cfRule>
    <cfRule type="cellIs" dxfId="190" priority="3" stopIfTrue="1" operator="equal">
      <formula>2</formula>
    </cfRule>
    <cfRule type="cellIs" dxfId="189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88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8"/>
  <sheetViews>
    <sheetView showGridLines="0" topLeftCell="A208" workbookViewId="0">
      <selection activeCell="K208" sqref="K208"/>
    </sheetView>
  </sheetViews>
  <sheetFormatPr defaultRowHeight="15"/>
  <cols>
    <col min="1" max="1" width="3.5703125" style="3" customWidth="1"/>
    <col min="2" max="2" width="30.7109375" style="2" bestFit="1" customWidth="1"/>
    <col min="3" max="3" width="19.140625" style="2" bestFit="1" customWidth="1"/>
    <col min="4" max="9" width="7.140625" style="2" customWidth="1"/>
    <col min="10" max="10" width="7.85546875" style="2" customWidth="1"/>
    <col min="11" max="16384" width="9.140625" style="2"/>
  </cols>
  <sheetData>
    <row r="1" spans="1:11" ht="18.75">
      <c r="A1" s="205" t="s">
        <v>343</v>
      </c>
      <c r="B1" s="205"/>
      <c r="C1" s="205"/>
      <c r="D1" s="205"/>
      <c r="E1" s="205"/>
      <c r="F1" s="205"/>
      <c r="G1" s="205"/>
      <c r="H1" s="205"/>
      <c r="I1" s="205"/>
      <c r="J1" s="205"/>
      <c r="K1" s="1"/>
    </row>
    <row r="2" spans="1:11" ht="7.5" customHeight="1"/>
    <row r="3" spans="1:11">
      <c r="A3" s="191" t="s">
        <v>160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1" ht="7.5" customHeight="1" thickBot="1"/>
    <row r="5" spans="1:11">
      <c r="A5" s="192"/>
      <c r="B5" s="194" t="s">
        <v>0</v>
      </c>
      <c r="C5" s="196" t="s">
        <v>1</v>
      </c>
      <c r="D5" s="198" t="s">
        <v>2</v>
      </c>
      <c r="E5" s="199"/>
      <c r="F5" s="199"/>
      <c r="G5" s="199"/>
      <c r="H5" s="200"/>
      <c r="I5" s="201" t="s">
        <v>3</v>
      </c>
      <c r="J5" s="203" t="s">
        <v>4</v>
      </c>
    </row>
    <row r="6" spans="1:11" ht="15.75" thickBot="1">
      <c r="A6" s="193"/>
      <c r="B6" s="195"/>
      <c r="C6" s="197"/>
      <c r="D6" s="4">
        <v>1</v>
      </c>
      <c r="E6" s="5">
        <v>2</v>
      </c>
      <c r="F6" s="5">
        <v>3</v>
      </c>
      <c r="G6" s="5">
        <v>4</v>
      </c>
      <c r="H6" s="6">
        <v>5</v>
      </c>
      <c r="I6" s="202"/>
      <c r="J6" s="204"/>
    </row>
    <row r="7" spans="1:11" ht="7.5" customHeight="1" thickBot="1"/>
    <row r="8" spans="1:11" ht="20.25" customHeight="1">
      <c r="A8" s="7" t="s">
        <v>5</v>
      </c>
      <c r="B8" s="23" t="s">
        <v>392</v>
      </c>
      <c r="C8" s="24" t="s">
        <v>6</v>
      </c>
      <c r="D8" s="10">
        <v>24.2</v>
      </c>
      <c r="E8" s="11">
        <v>24.9</v>
      </c>
      <c r="F8" s="11">
        <v>24.8</v>
      </c>
      <c r="G8" s="11">
        <v>24.6</v>
      </c>
      <c r="H8" s="12">
        <v>-0.3</v>
      </c>
      <c r="I8" s="13">
        <f>SUM(D8:H8)</f>
        <v>98.2</v>
      </c>
      <c r="J8" s="14">
        <f>RANK(I8,$I$8:$I$20)</f>
        <v>3</v>
      </c>
    </row>
    <row r="9" spans="1:11" ht="7.5" customHeight="1">
      <c r="A9" s="15"/>
      <c r="B9" s="16"/>
      <c r="C9" s="16"/>
      <c r="D9" s="17"/>
      <c r="E9" s="18"/>
      <c r="F9" s="18"/>
      <c r="G9" s="18"/>
      <c r="H9" s="19"/>
      <c r="I9" s="147"/>
      <c r="J9" s="21"/>
    </row>
    <row r="10" spans="1:11" ht="20.25" customHeight="1">
      <c r="A10" s="22" t="s">
        <v>7</v>
      </c>
      <c r="B10" s="23" t="s">
        <v>162</v>
      </c>
      <c r="C10" s="24" t="s">
        <v>32</v>
      </c>
      <c r="D10" s="25">
        <v>24.6</v>
      </c>
      <c r="E10" s="26">
        <v>24.9</v>
      </c>
      <c r="F10" s="26">
        <v>25.3</v>
      </c>
      <c r="G10" s="26">
        <v>24.3</v>
      </c>
      <c r="H10" s="27">
        <v>0</v>
      </c>
      <c r="I10" s="146">
        <f>SUM(D10:H10)</f>
        <v>99.1</v>
      </c>
      <c r="J10" s="145">
        <f>RANK(I10,$I$8:$I$20)</f>
        <v>2</v>
      </c>
    </row>
    <row r="11" spans="1:11" ht="7.5" customHeight="1">
      <c r="A11" s="15"/>
      <c r="B11" s="16"/>
      <c r="C11" s="16"/>
      <c r="D11" s="17"/>
      <c r="E11" s="18"/>
      <c r="F11" s="18"/>
      <c r="G11" s="18"/>
      <c r="H11" s="19"/>
      <c r="I11" s="20"/>
      <c r="J11" s="21"/>
    </row>
    <row r="12" spans="1:11" ht="20.25" customHeight="1">
      <c r="A12" s="22" t="s">
        <v>8</v>
      </c>
      <c r="B12" s="23" t="s">
        <v>161</v>
      </c>
      <c r="C12" s="24" t="s">
        <v>94</v>
      </c>
      <c r="D12" s="25">
        <v>23.8</v>
      </c>
      <c r="E12" s="26">
        <v>24</v>
      </c>
      <c r="F12" s="26">
        <v>24.5</v>
      </c>
      <c r="G12" s="26">
        <v>23.9</v>
      </c>
      <c r="H12" s="27">
        <v>0</v>
      </c>
      <c r="I12" s="28">
        <f>SUM(D12:H12)</f>
        <v>96.199999999999989</v>
      </c>
      <c r="J12" s="29">
        <f>RANK(I12,$I$8:$I$20)</f>
        <v>4</v>
      </c>
    </row>
    <row r="13" spans="1:11" ht="7.5" customHeight="1">
      <c r="A13" s="30"/>
      <c r="B13" s="31"/>
      <c r="C13" s="31"/>
      <c r="D13" s="17"/>
      <c r="E13" s="18"/>
      <c r="F13" s="18"/>
      <c r="G13" s="18"/>
      <c r="H13" s="19"/>
      <c r="I13" s="20"/>
      <c r="J13" s="21"/>
    </row>
    <row r="14" spans="1:11" ht="20.25" customHeight="1">
      <c r="A14" s="22" t="s">
        <v>10</v>
      </c>
      <c r="B14" s="23" t="s">
        <v>216</v>
      </c>
      <c r="C14" s="24" t="s">
        <v>208</v>
      </c>
      <c r="D14" s="25">
        <v>23</v>
      </c>
      <c r="E14" s="26">
        <v>22.8</v>
      </c>
      <c r="F14" s="26">
        <v>22.1</v>
      </c>
      <c r="G14" s="26">
        <v>23.1</v>
      </c>
      <c r="H14" s="27">
        <v>-0.1</v>
      </c>
      <c r="I14" s="28">
        <f>SUM(D14:H14)</f>
        <v>90.9</v>
      </c>
      <c r="J14" s="100">
        <f>RANK(I14,$I$8:$I$20)</f>
        <v>5</v>
      </c>
    </row>
    <row r="15" spans="1:11" ht="7.5" customHeight="1">
      <c r="A15" s="30"/>
      <c r="B15" s="31"/>
      <c r="C15" s="31"/>
      <c r="D15" s="17"/>
      <c r="E15" s="18"/>
      <c r="F15" s="18"/>
      <c r="G15" s="18"/>
      <c r="H15" s="19"/>
      <c r="I15" s="20"/>
      <c r="J15" s="21"/>
    </row>
    <row r="16" spans="1:11" ht="20.25" customHeight="1">
      <c r="A16" s="22" t="s">
        <v>11</v>
      </c>
      <c r="B16" s="23" t="s">
        <v>355</v>
      </c>
      <c r="C16" s="24" t="s">
        <v>9</v>
      </c>
      <c r="D16" s="25">
        <v>24.7</v>
      </c>
      <c r="E16" s="26">
        <v>25.6</v>
      </c>
      <c r="F16" s="26">
        <v>25</v>
      </c>
      <c r="G16" s="26">
        <v>25.2</v>
      </c>
      <c r="H16" s="27">
        <v>0</v>
      </c>
      <c r="I16" s="28">
        <f>SUM(D16:H16)</f>
        <v>100.5</v>
      </c>
      <c r="J16" s="100">
        <f>RANK(I16,$I$8:$I$20)</f>
        <v>1</v>
      </c>
    </row>
    <row r="17" spans="1:10" ht="7.5" customHeight="1">
      <c r="A17" s="30"/>
      <c r="B17" s="31"/>
      <c r="C17" s="31"/>
      <c r="D17" s="17"/>
      <c r="E17" s="18"/>
      <c r="F17" s="18"/>
      <c r="G17" s="18"/>
      <c r="H17" s="19"/>
      <c r="I17" s="20"/>
      <c r="J17" s="21"/>
    </row>
    <row r="18" spans="1:10" ht="20.25" customHeight="1">
      <c r="A18" s="22" t="s">
        <v>12</v>
      </c>
      <c r="B18" s="23" t="s">
        <v>356</v>
      </c>
      <c r="C18" s="24" t="s">
        <v>239</v>
      </c>
      <c r="D18" s="25">
        <v>22</v>
      </c>
      <c r="E18" s="26">
        <v>22.1</v>
      </c>
      <c r="F18" s="26">
        <v>23</v>
      </c>
      <c r="G18" s="26">
        <v>22.8</v>
      </c>
      <c r="H18" s="27">
        <v>0</v>
      </c>
      <c r="I18" s="28">
        <f>SUM(D18:H18)</f>
        <v>89.899999999999991</v>
      </c>
      <c r="J18" s="100">
        <f>RANK(I18,$I$8:$I$20)</f>
        <v>6</v>
      </c>
    </row>
    <row r="19" spans="1:10" ht="7.5" customHeight="1">
      <c r="A19" s="30"/>
      <c r="B19" s="31"/>
      <c r="C19" s="31"/>
      <c r="D19" s="17"/>
      <c r="E19" s="18"/>
      <c r="F19" s="18"/>
      <c r="G19" s="18"/>
      <c r="H19" s="19"/>
      <c r="I19" s="20"/>
      <c r="J19" s="21"/>
    </row>
    <row r="20" spans="1:10" ht="20.25" customHeight="1" thickBot="1">
      <c r="A20" s="32" t="s">
        <v>13</v>
      </c>
      <c r="B20" s="33" t="s">
        <v>357</v>
      </c>
      <c r="C20" s="34" t="s">
        <v>6</v>
      </c>
      <c r="D20" s="35">
        <v>21.7</v>
      </c>
      <c r="E20" s="36">
        <v>21.9</v>
      </c>
      <c r="F20" s="36">
        <v>20.9</v>
      </c>
      <c r="G20" s="36">
        <v>21.9</v>
      </c>
      <c r="H20" s="37">
        <v>-0.05</v>
      </c>
      <c r="I20" s="110">
        <f>SUM(D20:H20)</f>
        <v>86.350000000000009</v>
      </c>
      <c r="J20" s="99">
        <f>RANK(I20,$I$8:$I$20)</f>
        <v>7</v>
      </c>
    </row>
    <row r="21" spans="1:10" ht="7.5" customHeight="1"/>
    <row r="22" spans="1:10" ht="7.5" customHeight="1"/>
    <row r="23" spans="1:10" ht="15.75" customHeight="1"/>
    <row r="24" spans="1:10" ht="7.5" customHeight="1"/>
    <row r="25" spans="1:10">
      <c r="A25" s="191" t="s">
        <v>163</v>
      </c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0" ht="7.5" customHeight="1" thickBot="1"/>
    <row r="27" spans="1:10">
      <c r="A27" s="192"/>
      <c r="B27" s="194" t="s">
        <v>0</v>
      </c>
      <c r="C27" s="196" t="s">
        <v>1</v>
      </c>
      <c r="D27" s="198" t="s">
        <v>2</v>
      </c>
      <c r="E27" s="199"/>
      <c r="F27" s="199"/>
      <c r="G27" s="199"/>
      <c r="H27" s="200"/>
      <c r="I27" s="201" t="s">
        <v>3</v>
      </c>
      <c r="J27" s="203" t="s">
        <v>4</v>
      </c>
    </row>
    <row r="28" spans="1:10" ht="15.75" thickBot="1">
      <c r="A28" s="193"/>
      <c r="B28" s="195"/>
      <c r="C28" s="197"/>
      <c r="D28" s="4">
        <v>1</v>
      </c>
      <c r="E28" s="5">
        <v>2</v>
      </c>
      <c r="F28" s="5">
        <v>3</v>
      </c>
      <c r="G28" s="5">
        <v>4</v>
      </c>
      <c r="H28" s="6">
        <v>5</v>
      </c>
      <c r="I28" s="202"/>
      <c r="J28" s="204"/>
    </row>
    <row r="29" spans="1:10" ht="7.5" customHeight="1" thickBot="1"/>
    <row r="30" spans="1:10" ht="20.25" customHeight="1">
      <c r="A30" s="7" t="s">
        <v>5</v>
      </c>
      <c r="B30" s="8" t="s">
        <v>358</v>
      </c>
      <c r="C30" s="9" t="s">
        <v>6</v>
      </c>
      <c r="D30" s="10"/>
      <c r="E30" s="11"/>
      <c r="F30" s="11"/>
      <c r="G30" s="11"/>
      <c r="H30" s="12"/>
      <c r="I30" s="13">
        <f>SUM(D30:H30)</f>
        <v>0</v>
      </c>
      <c r="J30" s="14">
        <f>RANK(I30,$I$30:$I$48)</f>
        <v>10</v>
      </c>
    </row>
    <row r="31" spans="1:10" ht="7.5" customHeight="1">
      <c r="A31" s="15"/>
      <c r="B31" s="16"/>
      <c r="C31" s="16"/>
      <c r="D31" s="17"/>
      <c r="E31" s="18"/>
      <c r="F31" s="18"/>
      <c r="G31" s="18"/>
      <c r="H31" s="19"/>
      <c r="I31" s="20"/>
      <c r="J31" s="21"/>
    </row>
    <row r="32" spans="1:10" ht="20.25" customHeight="1">
      <c r="A32" s="22" t="s">
        <v>7</v>
      </c>
      <c r="B32" s="23" t="s">
        <v>359</v>
      </c>
      <c r="C32" s="24" t="s">
        <v>32</v>
      </c>
      <c r="D32" s="25">
        <v>24.7</v>
      </c>
      <c r="E32" s="26">
        <v>25.2</v>
      </c>
      <c r="F32" s="26">
        <v>25.6</v>
      </c>
      <c r="G32" s="26">
        <v>25</v>
      </c>
      <c r="H32" s="27">
        <v>-0.05</v>
      </c>
      <c r="I32" s="28">
        <f>SUM(D32:H32)</f>
        <v>100.45</v>
      </c>
      <c r="J32" s="29">
        <f>RANK(I32,$I$30:$I$48)</f>
        <v>7</v>
      </c>
    </row>
    <row r="33" spans="1:11" ht="7.5" customHeight="1">
      <c r="A33" s="30"/>
      <c r="B33" s="31"/>
      <c r="C33" s="31"/>
      <c r="D33" s="17"/>
      <c r="E33" s="18"/>
      <c r="F33" s="18"/>
      <c r="G33" s="18"/>
      <c r="H33" s="19"/>
      <c r="I33" s="20"/>
      <c r="J33" s="21"/>
    </row>
    <row r="34" spans="1:11" ht="20.25" customHeight="1">
      <c r="A34" s="22" t="s">
        <v>8</v>
      </c>
      <c r="B34" s="23" t="s">
        <v>360</v>
      </c>
      <c r="C34" s="24" t="s">
        <v>65</v>
      </c>
      <c r="D34" s="25">
        <v>25.3</v>
      </c>
      <c r="E34" s="26">
        <v>26.1</v>
      </c>
      <c r="F34" s="26">
        <v>25.9</v>
      </c>
      <c r="G34" s="26">
        <v>25.6</v>
      </c>
      <c r="H34" s="27">
        <v>-0.05</v>
      </c>
      <c r="I34" s="28">
        <f>SUM(D34:H34)</f>
        <v>102.85000000000001</v>
      </c>
      <c r="J34" s="100">
        <f>RANK(I34,$I$30:$I$48)</f>
        <v>4</v>
      </c>
    </row>
    <row r="35" spans="1:11" ht="7.5" customHeight="1">
      <c r="A35" s="30"/>
      <c r="B35" s="31"/>
      <c r="C35" s="31"/>
      <c r="D35" s="17"/>
      <c r="E35" s="18"/>
      <c r="F35" s="18"/>
      <c r="G35" s="18"/>
      <c r="H35" s="19"/>
      <c r="I35" s="147"/>
      <c r="J35" s="21"/>
    </row>
    <row r="36" spans="1:11" ht="20.25" customHeight="1">
      <c r="A36" s="22" t="s">
        <v>10</v>
      </c>
      <c r="B36" s="23" t="s">
        <v>393</v>
      </c>
      <c r="C36" s="24" t="s">
        <v>6</v>
      </c>
      <c r="D36" s="25">
        <v>24.9</v>
      </c>
      <c r="E36" s="26">
        <v>25.1</v>
      </c>
      <c r="F36" s="26">
        <v>25.5</v>
      </c>
      <c r="G36" s="26">
        <v>25.8</v>
      </c>
      <c r="H36" s="27">
        <v>0</v>
      </c>
      <c r="I36" s="146">
        <f>SUM(D36:H36)</f>
        <v>101.3</v>
      </c>
      <c r="J36" s="145">
        <f>RANK(I36,$I$30:$I$48)</f>
        <v>5</v>
      </c>
    </row>
    <row r="37" spans="1:11" ht="7.5" customHeight="1">
      <c r="A37" s="30"/>
      <c r="B37" s="31"/>
      <c r="C37" s="31"/>
      <c r="D37" s="17"/>
      <c r="E37" s="18"/>
      <c r="F37" s="18"/>
      <c r="G37" s="18"/>
      <c r="H37" s="19"/>
      <c r="I37" s="20"/>
      <c r="J37" s="21"/>
    </row>
    <row r="38" spans="1:11" ht="20.25" customHeight="1">
      <c r="A38" s="22" t="s">
        <v>11</v>
      </c>
      <c r="B38" s="23" t="s">
        <v>361</v>
      </c>
      <c r="C38" s="24" t="s">
        <v>232</v>
      </c>
      <c r="D38" s="25">
        <v>24.7</v>
      </c>
      <c r="E38" s="26">
        <v>25.3</v>
      </c>
      <c r="F38" s="26">
        <v>25.2</v>
      </c>
      <c r="G38" s="26">
        <v>25.7</v>
      </c>
      <c r="H38" s="27">
        <v>0</v>
      </c>
      <c r="I38" s="28">
        <f>SUM(D38:H38)</f>
        <v>100.9</v>
      </c>
      <c r="J38" s="100">
        <f>RANK(I38,$I$30:$I$48)</f>
        <v>6</v>
      </c>
    </row>
    <row r="39" spans="1:11" ht="7.5" customHeight="1">
      <c r="A39" s="70"/>
      <c r="B39" s="18"/>
      <c r="C39" s="18"/>
      <c r="D39" s="17"/>
      <c r="E39" s="18"/>
      <c r="F39" s="18"/>
      <c r="G39" s="18"/>
      <c r="H39" s="19"/>
      <c r="I39" s="20"/>
      <c r="J39" s="21"/>
    </row>
    <row r="40" spans="1:11" ht="20.25" customHeight="1">
      <c r="A40" s="22" t="s">
        <v>12</v>
      </c>
      <c r="B40" s="23" t="s">
        <v>67</v>
      </c>
      <c r="C40" s="24" t="s">
        <v>6</v>
      </c>
      <c r="D40" s="25">
        <v>26.6</v>
      </c>
      <c r="E40" s="26">
        <v>26.5</v>
      </c>
      <c r="F40" s="26">
        <v>26.3</v>
      </c>
      <c r="G40" s="26">
        <v>26.4</v>
      </c>
      <c r="H40" s="27">
        <v>0</v>
      </c>
      <c r="I40" s="107">
        <f>SUM(D40:H40)</f>
        <v>105.80000000000001</v>
      </c>
      <c r="J40" s="100">
        <f>RANK(I40,$I$30:$I$48)</f>
        <v>1</v>
      </c>
      <c r="K40" s="2" t="s">
        <v>399</v>
      </c>
    </row>
    <row r="41" spans="1:11" ht="7.5" customHeight="1">
      <c r="A41" s="30"/>
      <c r="B41" s="31"/>
      <c r="C41" s="31"/>
      <c r="D41" s="17"/>
      <c r="E41" s="18"/>
      <c r="F41" s="18"/>
      <c r="G41" s="18"/>
      <c r="H41" s="19"/>
      <c r="I41" s="20"/>
      <c r="J41" s="21"/>
    </row>
    <row r="42" spans="1:11" ht="20.25" customHeight="1">
      <c r="A42" s="22" t="s">
        <v>13</v>
      </c>
      <c r="B42" s="23" t="s">
        <v>246</v>
      </c>
      <c r="C42" s="24" t="s">
        <v>239</v>
      </c>
      <c r="D42" s="25">
        <v>26.2</v>
      </c>
      <c r="E42" s="26">
        <v>26.1</v>
      </c>
      <c r="F42" s="26">
        <v>25.9</v>
      </c>
      <c r="G42" s="26">
        <v>26.1</v>
      </c>
      <c r="H42" s="27">
        <v>-0.05</v>
      </c>
      <c r="I42" s="28">
        <f>SUM(D42:H42)</f>
        <v>104.24999999999999</v>
      </c>
      <c r="J42" s="100">
        <f>RANK(I42,$I$30:$I$48)</f>
        <v>2</v>
      </c>
      <c r="K42" s="2" t="s">
        <v>399</v>
      </c>
    </row>
    <row r="43" spans="1:11" ht="7.5" customHeight="1">
      <c r="A43" s="30"/>
      <c r="B43" s="31"/>
      <c r="C43" s="31"/>
      <c r="D43" s="17"/>
      <c r="E43" s="18"/>
      <c r="F43" s="18"/>
      <c r="G43" s="18"/>
      <c r="H43" s="19"/>
      <c r="I43" s="20"/>
      <c r="J43" s="21"/>
    </row>
    <row r="44" spans="1:11" ht="20.25" customHeight="1">
      <c r="A44" s="22" t="s">
        <v>14</v>
      </c>
      <c r="B44" s="23" t="s">
        <v>164</v>
      </c>
      <c r="C44" s="24" t="s">
        <v>6</v>
      </c>
      <c r="D44" s="25">
        <v>24.3</v>
      </c>
      <c r="E44" s="26">
        <v>25.4</v>
      </c>
      <c r="F44" s="26">
        <v>25.4</v>
      </c>
      <c r="G44" s="26">
        <v>25.4</v>
      </c>
      <c r="H44" s="27">
        <v>-0.1</v>
      </c>
      <c r="I44" s="28">
        <f>SUM(D44:H44)</f>
        <v>100.4</v>
      </c>
      <c r="J44" s="100">
        <f>RANK(I44,$I$30:$I$48)</f>
        <v>8</v>
      </c>
    </row>
    <row r="45" spans="1:11" ht="7.5" customHeight="1">
      <c r="A45" s="30"/>
      <c r="B45" s="31"/>
      <c r="C45" s="31"/>
      <c r="D45" s="17"/>
      <c r="E45" s="18"/>
      <c r="F45" s="18"/>
      <c r="G45" s="18"/>
      <c r="H45" s="19"/>
      <c r="I45" s="143"/>
      <c r="J45" s="21"/>
    </row>
    <row r="46" spans="1:11" ht="20.25" customHeight="1" thickBot="1">
      <c r="A46" s="22" t="s">
        <v>24</v>
      </c>
      <c r="B46" s="33" t="s">
        <v>362</v>
      </c>
      <c r="C46" s="34" t="s">
        <v>32</v>
      </c>
      <c r="D46" s="25">
        <v>26.4</v>
      </c>
      <c r="E46" s="26">
        <v>25.8</v>
      </c>
      <c r="F46" s="26">
        <v>25.6</v>
      </c>
      <c r="G46" s="26">
        <v>25.6</v>
      </c>
      <c r="H46" s="27">
        <v>0</v>
      </c>
      <c r="I46" s="142">
        <f>SUM(D46:H46)</f>
        <v>103.4</v>
      </c>
      <c r="J46" s="141">
        <f>RANK(I46,$I$30:$I$48)</f>
        <v>3</v>
      </c>
      <c r="K46" s="2" t="s">
        <v>399</v>
      </c>
    </row>
    <row r="47" spans="1:11" ht="7.5" customHeight="1">
      <c r="A47" s="30"/>
      <c r="B47" s="31"/>
      <c r="C47" s="31"/>
      <c r="D47" s="17"/>
      <c r="E47" s="18"/>
      <c r="F47" s="18"/>
      <c r="G47" s="18"/>
      <c r="H47" s="19"/>
      <c r="I47" s="20"/>
      <c r="J47" s="21"/>
    </row>
    <row r="48" spans="1:11" ht="20.25" customHeight="1" thickBot="1">
      <c r="A48" s="32" t="s">
        <v>26</v>
      </c>
      <c r="B48" s="33" t="s">
        <v>251</v>
      </c>
      <c r="C48" s="34" t="s">
        <v>239</v>
      </c>
      <c r="D48" s="35">
        <v>22.2</v>
      </c>
      <c r="E48" s="36">
        <v>22.6</v>
      </c>
      <c r="F48" s="36">
        <v>22.9</v>
      </c>
      <c r="G48" s="36">
        <v>22.3</v>
      </c>
      <c r="H48" s="37">
        <v>-0.05</v>
      </c>
      <c r="I48" s="110">
        <f>SUM(D48:H48)</f>
        <v>89.949999999999989</v>
      </c>
      <c r="J48" s="99">
        <f>RANK(I48,$I$30:$I$48)</f>
        <v>9</v>
      </c>
    </row>
    <row r="49" spans="1:11" ht="7.5" customHeight="1"/>
    <row r="50" spans="1:11" ht="7.5" customHeight="1"/>
    <row r="51" spans="1:11" ht="15.75" customHeight="1"/>
    <row r="52" spans="1:11" ht="7.5" customHeight="1"/>
    <row r="53" spans="1:11">
      <c r="A53" s="191" t="s">
        <v>165</v>
      </c>
      <c r="B53" s="191"/>
      <c r="C53" s="191"/>
      <c r="D53" s="191"/>
      <c r="E53" s="191"/>
      <c r="F53" s="191"/>
      <c r="G53" s="191"/>
      <c r="H53" s="191"/>
      <c r="I53" s="191"/>
      <c r="J53" s="191"/>
    </row>
    <row r="54" spans="1:11" ht="7.5" customHeight="1" thickBot="1"/>
    <row r="55" spans="1:11">
      <c r="A55" s="192"/>
      <c r="B55" s="194" t="s">
        <v>0</v>
      </c>
      <c r="C55" s="196" t="s">
        <v>1</v>
      </c>
      <c r="D55" s="198" t="s">
        <v>2</v>
      </c>
      <c r="E55" s="199"/>
      <c r="F55" s="199"/>
      <c r="G55" s="199"/>
      <c r="H55" s="200"/>
      <c r="I55" s="201" t="s">
        <v>3</v>
      </c>
      <c r="J55" s="203" t="s">
        <v>4</v>
      </c>
    </row>
    <row r="56" spans="1:11" ht="15.75" thickBot="1">
      <c r="A56" s="193"/>
      <c r="B56" s="195"/>
      <c r="C56" s="197"/>
      <c r="D56" s="4">
        <v>1</v>
      </c>
      <c r="E56" s="5">
        <v>2</v>
      </c>
      <c r="F56" s="5">
        <v>3</v>
      </c>
      <c r="G56" s="5">
        <v>4</v>
      </c>
      <c r="H56" s="6">
        <v>5</v>
      </c>
      <c r="I56" s="202"/>
      <c r="J56" s="204"/>
    </row>
    <row r="57" spans="1:11" ht="7.5" customHeight="1" thickBot="1"/>
    <row r="58" spans="1:11" ht="20.25" customHeight="1">
      <c r="A58" s="7" t="s">
        <v>5</v>
      </c>
      <c r="B58" s="8" t="s">
        <v>173</v>
      </c>
      <c r="C58" s="9" t="s">
        <v>17</v>
      </c>
      <c r="D58" s="11">
        <v>-0.05</v>
      </c>
      <c r="E58" s="11">
        <v>24.8</v>
      </c>
      <c r="F58" s="11">
        <v>24.3</v>
      </c>
      <c r="G58" s="11">
        <v>23.6</v>
      </c>
      <c r="H58" s="12">
        <v>25.5</v>
      </c>
      <c r="I58" s="13">
        <f>SUM(D58:H58)</f>
        <v>98.15</v>
      </c>
      <c r="J58" s="14">
        <v>11</v>
      </c>
    </row>
    <row r="59" spans="1:11" ht="7.5" customHeight="1">
      <c r="A59" s="15"/>
      <c r="B59" s="16"/>
      <c r="C59" s="16"/>
      <c r="D59" s="18"/>
      <c r="E59" s="18"/>
      <c r="F59" s="18"/>
      <c r="G59" s="18"/>
      <c r="H59" s="19"/>
      <c r="I59" s="20"/>
      <c r="J59" s="21"/>
    </row>
    <row r="60" spans="1:11" ht="20.25" customHeight="1">
      <c r="A60" s="22" t="s">
        <v>7</v>
      </c>
      <c r="B60" s="23" t="s">
        <v>68</v>
      </c>
      <c r="C60" s="24" t="s">
        <v>6</v>
      </c>
      <c r="D60" s="26">
        <v>-0.15</v>
      </c>
      <c r="E60" s="26">
        <v>24.8</v>
      </c>
      <c r="F60" s="26">
        <v>24.5</v>
      </c>
      <c r="G60" s="26">
        <v>24.6</v>
      </c>
      <c r="H60" s="27">
        <v>23.6</v>
      </c>
      <c r="I60" s="28">
        <f>SUM(D60:H60)</f>
        <v>97.35</v>
      </c>
      <c r="J60" s="29">
        <v>12</v>
      </c>
    </row>
    <row r="61" spans="1:11" ht="7.5" customHeight="1">
      <c r="A61" s="30"/>
      <c r="B61" s="31"/>
      <c r="C61" s="31"/>
      <c r="D61" s="18"/>
      <c r="E61" s="18"/>
      <c r="F61" s="18"/>
      <c r="G61" s="18"/>
      <c r="H61" s="19"/>
      <c r="I61" s="20"/>
      <c r="J61" s="21"/>
    </row>
    <row r="62" spans="1:11" ht="20.25" customHeight="1">
      <c r="A62" s="22" t="s">
        <v>8</v>
      </c>
      <c r="B62" s="23" t="s">
        <v>168</v>
      </c>
      <c r="C62" s="24" t="s">
        <v>17</v>
      </c>
      <c r="D62" s="26">
        <v>0</v>
      </c>
      <c r="E62" s="26">
        <v>26.8</v>
      </c>
      <c r="F62" s="26">
        <v>26.5</v>
      </c>
      <c r="G62" s="26">
        <v>26.4</v>
      </c>
      <c r="H62" s="27">
        <v>27</v>
      </c>
      <c r="I62" s="28">
        <f>SUM(D62:H62)</f>
        <v>106.69999999999999</v>
      </c>
      <c r="J62" s="29">
        <v>2</v>
      </c>
      <c r="K62" s="2" t="s">
        <v>399</v>
      </c>
    </row>
    <row r="63" spans="1:11" ht="7.5" customHeight="1">
      <c r="A63" s="30"/>
      <c r="B63" s="31"/>
      <c r="C63" s="31"/>
      <c r="D63" s="18"/>
      <c r="E63" s="18"/>
      <c r="F63" s="18"/>
      <c r="G63" s="18"/>
      <c r="H63" s="19"/>
      <c r="I63" s="20"/>
      <c r="J63" s="21"/>
    </row>
    <row r="64" spans="1:11" ht="20.25" customHeight="1">
      <c r="A64" s="22" t="s">
        <v>10</v>
      </c>
      <c r="B64" s="23" t="s">
        <v>169</v>
      </c>
      <c r="C64" s="24" t="s">
        <v>65</v>
      </c>
      <c r="D64" s="26">
        <v>0</v>
      </c>
      <c r="E64" s="26">
        <v>26.2</v>
      </c>
      <c r="F64" s="26">
        <v>25.8</v>
      </c>
      <c r="G64" s="26">
        <v>25.9</v>
      </c>
      <c r="H64" s="27">
        <v>26.7</v>
      </c>
      <c r="I64" s="28">
        <f>SUM(D64:H64)</f>
        <v>104.60000000000001</v>
      </c>
      <c r="J64" s="29">
        <v>4</v>
      </c>
    </row>
    <row r="65" spans="1:11" ht="7.5" customHeight="1">
      <c r="A65" s="30"/>
      <c r="B65" s="31"/>
      <c r="C65" s="31"/>
      <c r="D65" s="18"/>
      <c r="E65" s="18"/>
      <c r="F65" s="18"/>
      <c r="G65" s="18"/>
      <c r="H65" s="19"/>
      <c r="I65" s="20"/>
      <c r="J65" s="21"/>
    </row>
    <row r="66" spans="1:11" ht="20.25" customHeight="1">
      <c r="A66" s="22" t="s">
        <v>11</v>
      </c>
      <c r="B66" s="23" t="s">
        <v>363</v>
      </c>
      <c r="C66" s="24" t="s">
        <v>239</v>
      </c>
      <c r="D66" s="26">
        <v>-0.05</v>
      </c>
      <c r="E66" s="26">
        <v>24.1</v>
      </c>
      <c r="F66" s="26">
        <v>23.6</v>
      </c>
      <c r="G66" s="26">
        <v>24.5</v>
      </c>
      <c r="H66" s="27">
        <v>23.7</v>
      </c>
      <c r="I66" s="28">
        <f>SUM(D66:H66)</f>
        <v>95.850000000000009</v>
      </c>
      <c r="J66" s="29">
        <v>14</v>
      </c>
    </row>
    <row r="67" spans="1:11" ht="7.5" customHeight="1">
      <c r="A67" s="30"/>
      <c r="B67" s="31"/>
      <c r="C67" s="31"/>
      <c r="D67" s="18"/>
      <c r="E67" s="18"/>
      <c r="F67" s="18"/>
      <c r="G67" s="18"/>
      <c r="H67" s="19"/>
      <c r="I67" s="20"/>
      <c r="J67" s="21"/>
    </row>
    <row r="68" spans="1:11" ht="20.25" customHeight="1">
      <c r="A68" s="22" t="s">
        <v>12</v>
      </c>
      <c r="B68" s="23" t="s">
        <v>49</v>
      </c>
      <c r="C68" s="24" t="s">
        <v>17</v>
      </c>
      <c r="D68" s="26">
        <v>-0.05</v>
      </c>
      <c r="E68" s="26">
        <v>26.4</v>
      </c>
      <c r="F68" s="26">
        <v>27.1</v>
      </c>
      <c r="G68" s="26">
        <v>26.3</v>
      </c>
      <c r="H68" s="27">
        <v>26</v>
      </c>
      <c r="I68" s="28">
        <f>SUM(D68:H68)</f>
        <v>105.75</v>
      </c>
      <c r="J68" s="29">
        <v>3</v>
      </c>
      <c r="K68" s="2" t="s">
        <v>399</v>
      </c>
    </row>
    <row r="69" spans="1:11" ht="7.5" customHeight="1">
      <c r="A69" s="30"/>
      <c r="B69" s="31"/>
      <c r="C69" s="31"/>
      <c r="D69" s="18"/>
      <c r="E69" s="18"/>
      <c r="F69" s="18"/>
      <c r="G69" s="18"/>
      <c r="H69" s="19"/>
      <c r="I69" s="20"/>
      <c r="J69" s="21"/>
    </row>
    <row r="70" spans="1:11" ht="20.25" customHeight="1">
      <c r="A70" s="22" t="s">
        <v>13</v>
      </c>
      <c r="B70" s="23" t="s">
        <v>175</v>
      </c>
      <c r="C70" s="24" t="s">
        <v>23</v>
      </c>
      <c r="D70" s="26">
        <v>-0.1</v>
      </c>
      <c r="E70" s="26">
        <v>25.4</v>
      </c>
      <c r="F70" s="26">
        <v>25.2</v>
      </c>
      <c r="G70" s="26">
        <v>25</v>
      </c>
      <c r="H70" s="27">
        <v>25.6</v>
      </c>
      <c r="I70" s="28">
        <f>SUM(D70:H70)</f>
        <v>101.1</v>
      </c>
      <c r="J70" s="29">
        <v>7</v>
      </c>
    </row>
    <row r="71" spans="1:11" ht="7.5" customHeight="1">
      <c r="A71" s="30"/>
      <c r="B71" s="31"/>
      <c r="C71" s="31"/>
      <c r="D71" s="18"/>
      <c r="E71" s="18"/>
      <c r="F71" s="18"/>
      <c r="G71" s="18"/>
      <c r="H71" s="19"/>
      <c r="I71" s="20"/>
      <c r="J71" s="21"/>
    </row>
    <row r="72" spans="1:11" ht="20.25" customHeight="1">
      <c r="A72" s="22" t="s">
        <v>14</v>
      </c>
      <c r="B72" s="23" t="s">
        <v>69</v>
      </c>
      <c r="C72" s="24" t="s">
        <v>6</v>
      </c>
      <c r="D72" s="26">
        <v>-0.05</v>
      </c>
      <c r="E72" s="26">
        <v>24.9</v>
      </c>
      <c r="F72" s="26">
        <v>24.8</v>
      </c>
      <c r="G72" s="26">
        <v>24.7</v>
      </c>
      <c r="H72" s="27">
        <v>24.6</v>
      </c>
      <c r="I72" s="28">
        <f>SUM(D72:H72)</f>
        <v>98.949999999999989</v>
      </c>
      <c r="J72" s="29">
        <v>10</v>
      </c>
    </row>
    <row r="73" spans="1:11" ht="7.5" customHeight="1">
      <c r="A73" s="30"/>
      <c r="B73" s="31"/>
      <c r="C73" s="31"/>
      <c r="D73" s="18"/>
      <c r="E73" s="18"/>
      <c r="F73" s="18"/>
      <c r="G73" s="18"/>
      <c r="H73" s="19"/>
      <c r="I73" s="20"/>
      <c r="J73" s="21"/>
    </row>
    <row r="74" spans="1:11" ht="20.25" customHeight="1">
      <c r="A74" s="22" t="s">
        <v>24</v>
      </c>
      <c r="B74" s="23" t="s">
        <v>108</v>
      </c>
      <c r="C74" s="24" t="s">
        <v>232</v>
      </c>
      <c r="D74" s="26">
        <v>0</v>
      </c>
      <c r="E74" s="26">
        <v>25.2</v>
      </c>
      <c r="F74" s="26">
        <v>25.6</v>
      </c>
      <c r="G74" s="26">
        <v>25</v>
      </c>
      <c r="H74" s="27">
        <v>23.7</v>
      </c>
      <c r="I74" s="28">
        <f>SUM(D74:H74)</f>
        <v>99.5</v>
      </c>
      <c r="J74" s="29">
        <v>9</v>
      </c>
    </row>
    <row r="75" spans="1:11" ht="7.5" customHeight="1">
      <c r="A75" s="30"/>
      <c r="B75" s="31"/>
      <c r="C75" s="31"/>
      <c r="D75" s="18"/>
      <c r="E75" s="18"/>
      <c r="F75" s="18"/>
      <c r="G75" s="18"/>
      <c r="H75" s="19"/>
      <c r="I75" s="20"/>
      <c r="J75" s="21"/>
    </row>
    <row r="76" spans="1:11" ht="20.25" customHeight="1">
      <c r="A76" s="22" t="s">
        <v>26</v>
      </c>
      <c r="B76" s="23" t="s">
        <v>166</v>
      </c>
      <c r="C76" s="24" t="s">
        <v>17</v>
      </c>
      <c r="D76" s="26">
        <v>0</v>
      </c>
      <c r="E76" s="26">
        <v>25.6</v>
      </c>
      <c r="F76" s="26">
        <v>25.9</v>
      </c>
      <c r="G76" s="26">
        <v>25.7</v>
      </c>
      <c r="H76" s="27">
        <v>25.3</v>
      </c>
      <c r="I76" s="28">
        <f>SUM(D76:H76)</f>
        <v>102.5</v>
      </c>
      <c r="J76" s="29">
        <v>5</v>
      </c>
    </row>
    <row r="77" spans="1:11" ht="7.5" customHeight="1">
      <c r="A77" s="30"/>
      <c r="B77" s="31"/>
      <c r="C77" s="31"/>
      <c r="D77" s="18"/>
      <c r="E77" s="18"/>
      <c r="F77" s="18"/>
      <c r="G77" s="18"/>
      <c r="H77" s="19"/>
      <c r="I77" s="20"/>
      <c r="J77" s="21"/>
    </row>
    <row r="78" spans="1:11" ht="20.25" customHeight="1">
      <c r="A78" s="22" t="s">
        <v>33</v>
      </c>
      <c r="B78" s="23" t="s">
        <v>364</v>
      </c>
      <c r="C78" s="24" t="s">
        <v>339</v>
      </c>
      <c r="D78" s="26">
        <v>-0.1</v>
      </c>
      <c r="E78" s="26">
        <v>23.9</v>
      </c>
      <c r="F78" s="26">
        <v>23.7</v>
      </c>
      <c r="G78" s="26">
        <v>23.5</v>
      </c>
      <c r="H78" s="27">
        <v>23.3</v>
      </c>
      <c r="I78" s="28">
        <f>SUM(D78:H78)</f>
        <v>94.3</v>
      </c>
      <c r="J78" s="29">
        <v>15</v>
      </c>
    </row>
    <row r="79" spans="1:11" ht="7.5" customHeight="1">
      <c r="A79" s="30"/>
      <c r="B79" s="31"/>
      <c r="C79" s="31"/>
      <c r="D79" s="18"/>
      <c r="E79" s="18"/>
      <c r="F79" s="18"/>
      <c r="G79" s="18"/>
      <c r="H79" s="19"/>
      <c r="I79" s="20"/>
      <c r="J79" s="21"/>
    </row>
    <row r="80" spans="1:11" ht="20.25" customHeight="1">
      <c r="A80" s="22" t="s">
        <v>34</v>
      </c>
      <c r="B80" s="23" t="s">
        <v>123</v>
      </c>
      <c r="C80" s="24" t="s">
        <v>17</v>
      </c>
      <c r="D80" s="26">
        <v>-0.4</v>
      </c>
      <c r="E80" s="26">
        <v>25.2</v>
      </c>
      <c r="F80" s="26">
        <v>25.2</v>
      </c>
      <c r="G80" s="26">
        <v>24.5</v>
      </c>
      <c r="H80" s="27">
        <v>25.3</v>
      </c>
      <c r="I80" s="28">
        <f>SUM(D80:H80)</f>
        <v>99.8</v>
      </c>
      <c r="J80" s="29">
        <v>8</v>
      </c>
    </row>
    <row r="81" spans="1:11" ht="7.5" customHeight="1">
      <c r="A81" s="30"/>
      <c r="B81" s="31"/>
      <c r="C81" s="31"/>
      <c r="D81" s="18"/>
      <c r="E81" s="18"/>
      <c r="F81" s="18"/>
      <c r="G81" s="18"/>
      <c r="H81" s="19"/>
      <c r="I81" s="20"/>
      <c r="J81" s="21"/>
    </row>
    <row r="82" spans="1:11" ht="20.25" customHeight="1" thickBot="1">
      <c r="A82" s="22" t="s">
        <v>36</v>
      </c>
      <c r="B82" s="33" t="s">
        <v>365</v>
      </c>
      <c r="C82" s="34" t="s">
        <v>65</v>
      </c>
      <c r="D82" s="26">
        <v>-0.05</v>
      </c>
      <c r="E82" s="26">
        <v>24.6</v>
      </c>
      <c r="F82" s="26">
        <v>25.7</v>
      </c>
      <c r="G82" s="26">
        <v>25.7</v>
      </c>
      <c r="H82" s="27">
        <v>25.2</v>
      </c>
      <c r="I82" s="28">
        <f>SUM(D82:H82)</f>
        <v>101.15</v>
      </c>
      <c r="J82" s="29">
        <v>6</v>
      </c>
    </row>
    <row r="83" spans="1:11" ht="7.5" customHeight="1">
      <c r="A83" s="30"/>
      <c r="B83" s="31"/>
      <c r="C83" s="31"/>
      <c r="D83" s="18"/>
      <c r="E83" s="18"/>
      <c r="F83" s="18"/>
      <c r="G83" s="18"/>
      <c r="H83" s="19"/>
      <c r="I83" s="20"/>
      <c r="J83" s="21"/>
    </row>
    <row r="84" spans="1:11" ht="20.25" customHeight="1" thickBot="1">
      <c r="A84" s="32" t="s">
        <v>37</v>
      </c>
      <c r="B84" s="33" t="s">
        <v>396</v>
      </c>
      <c r="C84" s="34" t="s">
        <v>6</v>
      </c>
      <c r="D84" s="36">
        <v>-0.4</v>
      </c>
      <c r="E84" s="36">
        <v>24.2</v>
      </c>
      <c r="F84" s="36">
        <v>24.3</v>
      </c>
      <c r="G84" s="36">
        <v>24.2</v>
      </c>
      <c r="H84" s="37">
        <v>23.7</v>
      </c>
      <c r="I84" s="38">
        <f>SUM(D84:H84)</f>
        <v>96</v>
      </c>
      <c r="J84" s="39">
        <v>13</v>
      </c>
    </row>
    <row r="85" spans="1:11" ht="7.5" customHeight="1">
      <c r="A85" s="30"/>
      <c r="B85" s="31"/>
      <c r="C85" s="31"/>
      <c r="D85" s="18"/>
      <c r="E85" s="18"/>
      <c r="F85" s="18"/>
      <c r="G85" s="18"/>
      <c r="H85" s="19"/>
      <c r="I85" s="189"/>
      <c r="J85" s="21"/>
    </row>
    <row r="86" spans="1:11" ht="15.75" customHeight="1" thickBot="1">
      <c r="A86" s="32" t="s">
        <v>39</v>
      </c>
      <c r="B86" s="33" t="s">
        <v>167</v>
      </c>
      <c r="C86" s="34" t="s">
        <v>20</v>
      </c>
      <c r="D86" s="36">
        <v>-0.35</v>
      </c>
      <c r="E86" s="36">
        <v>28.3</v>
      </c>
      <c r="F86" s="36">
        <v>27.3</v>
      </c>
      <c r="G86" s="36">
        <v>26.7</v>
      </c>
      <c r="H86" s="37">
        <v>27.4</v>
      </c>
      <c r="I86" s="188">
        <f>SUM(D86:H86)</f>
        <v>109.35</v>
      </c>
      <c r="J86" s="186">
        <f>RANK(I86,$I$58:$I$86)</f>
        <v>1</v>
      </c>
      <c r="K86" s="2" t="s">
        <v>399</v>
      </c>
    </row>
    <row r="87" spans="1:11" ht="7.5" customHeight="1"/>
    <row r="88" spans="1:11">
      <c r="A88" s="191" t="s">
        <v>405</v>
      </c>
      <c r="B88" s="191"/>
      <c r="C88" s="191"/>
      <c r="D88" s="191"/>
      <c r="E88" s="191"/>
      <c r="F88" s="191"/>
      <c r="G88" s="191"/>
      <c r="H88" s="191"/>
      <c r="I88" s="191"/>
      <c r="J88" s="191"/>
    </row>
    <row r="89" spans="1:11" ht="7.5" customHeight="1" thickBot="1"/>
    <row r="90" spans="1:11">
      <c r="A90" s="192"/>
      <c r="B90" s="194" t="s">
        <v>0</v>
      </c>
      <c r="C90" s="196" t="s">
        <v>1</v>
      </c>
      <c r="D90" s="198" t="s">
        <v>2</v>
      </c>
      <c r="E90" s="199"/>
      <c r="F90" s="199"/>
      <c r="G90" s="199"/>
      <c r="H90" s="200"/>
      <c r="I90" s="201" t="s">
        <v>3</v>
      </c>
      <c r="J90" s="203" t="s">
        <v>4</v>
      </c>
    </row>
    <row r="91" spans="1:11" ht="15.75" thickBot="1">
      <c r="A91" s="193"/>
      <c r="B91" s="195"/>
      <c r="C91" s="197"/>
      <c r="D91" s="4">
        <v>1</v>
      </c>
      <c r="E91" s="5">
        <v>2</v>
      </c>
      <c r="F91" s="5">
        <v>3</v>
      </c>
      <c r="G91" s="5">
        <v>4</v>
      </c>
      <c r="H91" s="6">
        <v>5</v>
      </c>
      <c r="I91" s="202"/>
      <c r="J91" s="204"/>
    </row>
    <row r="92" spans="1:11" ht="7.5" customHeight="1" thickBot="1"/>
    <row r="93" spans="1:11" ht="20.25" customHeight="1">
      <c r="A93" s="7" t="s">
        <v>5</v>
      </c>
      <c r="B93" s="8" t="s">
        <v>366</v>
      </c>
      <c r="C93" s="9" t="s">
        <v>17</v>
      </c>
      <c r="D93" s="10">
        <v>26.6</v>
      </c>
      <c r="E93" s="11">
        <v>26.8</v>
      </c>
      <c r="F93" s="11">
        <v>26.4</v>
      </c>
      <c r="G93" s="11">
        <v>26</v>
      </c>
      <c r="H93" s="12">
        <v>0</v>
      </c>
      <c r="I93" s="13">
        <f>SUM(D93:H93)</f>
        <v>105.80000000000001</v>
      </c>
      <c r="J93" s="14">
        <f>RANK(I93,$I$93:$I$111)</f>
        <v>4</v>
      </c>
    </row>
    <row r="94" spans="1:11" ht="7.5" customHeight="1">
      <c r="A94" s="15"/>
      <c r="B94" s="16"/>
      <c r="C94" s="16"/>
      <c r="D94" s="17"/>
      <c r="E94" s="18"/>
      <c r="F94" s="18"/>
      <c r="G94" s="18"/>
      <c r="H94" s="19"/>
      <c r="I94" s="20"/>
      <c r="J94" s="21"/>
    </row>
    <row r="95" spans="1:11" ht="20.25" customHeight="1">
      <c r="A95" s="22" t="s">
        <v>7</v>
      </c>
      <c r="B95" s="23" t="s">
        <v>367</v>
      </c>
      <c r="C95" s="24" t="s">
        <v>239</v>
      </c>
      <c r="D95" s="25">
        <v>25.4</v>
      </c>
      <c r="E95" s="26">
        <v>25.5</v>
      </c>
      <c r="F95" s="26">
        <v>25.4</v>
      </c>
      <c r="G95" s="26">
        <v>25.1</v>
      </c>
      <c r="H95" s="27">
        <v>-0.05</v>
      </c>
      <c r="I95" s="28">
        <f>SUM(D95:H95)</f>
        <v>101.35000000000001</v>
      </c>
      <c r="J95" s="29">
        <f>RANK(I95,$I$93:$I$111)</f>
        <v>6</v>
      </c>
    </row>
    <row r="96" spans="1:11" ht="7.5" customHeight="1">
      <c r="A96" s="30"/>
      <c r="B96" s="31"/>
      <c r="C96" s="31"/>
      <c r="D96" s="17"/>
      <c r="E96" s="18"/>
      <c r="F96" s="18"/>
      <c r="G96" s="18"/>
      <c r="H96" s="19"/>
      <c r="I96" s="20"/>
      <c r="J96" s="21"/>
    </row>
    <row r="97" spans="1:11" ht="20.25" customHeight="1">
      <c r="A97" s="22" t="s">
        <v>8</v>
      </c>
      <c r="B97" s="23" t="s">
        <v>274</v>
      </c>
      <c r="C97" s="24" t="s">
        <v>208</v>
      </c>
      <c r="D97" s="25">
        <v>23.3</v>
      </c>
      <c r="E97" s="26">
        <v>22.3</v>
      </c>
      <c r="F97" s="26">
        <v>22.8</v>
      </c>
      <c r="G97" s="26">
        <v>22.6</v>
      </c>
      <c r="H97" s="27">
        <v>-0.45</v>
      </c>
      <c r="I97" s="28">
        <f>SUM(D97:H97)</f>
        <v>90.55</v>
      </c>
      <c r="J97" s="29">
        <f>RANK(I97,$I$93:$I$111)</f>
        <v>9</v>
      </c>
    </row>
    <row r="98" spans="1:11" ht="7.5" customHeight="1">
      <c r="A98" s="30"/>
      <c r="B98" s="31"/>
      <c r="C98" s="31"/>
      <c r="D98" s="17"/>
      <c r="E98" s="18"/>
      <c r="F98" s="18"/>
      <c r="G98" s="18"/>
      <c r="H98" s="19"/>
      <c r="I98" s="20"/>
      <c r="J98" s="21"/>
    </row>
    <row r="99" spans="1:11" ht="20.25" customHeight="1">
      <c r="A99" s="22" t="s">
        <v>10</v>
      </c>
      <c r="B99" s="23" t="s">
        <v>70</v>
      </c>
      <c r="C99" s="24" t="s">
        <v>32</v>
      </c>
      <c r="D99" s="25">
        <v>26</v>
      </c>
      <c r="E99" s="26">
        <v>26</v>
      </c>
      <c r="F99" s="26">
        <v>26.4</v>
      </c>
      <c r="G99" s="26">
        <v>25.9</v>
      </c>
      <c r="H99" s="27">
        <v>-0.05</v>
      </c>
      <c r="I99" s="28">
        <f>SUM(D99:H99)</f>
        <v>104.25000000000001</v>
      </c>
      <c r="J99" s="29">
        <f>RANK(I99,$I$93:$I$111)</f>
        <v>5</v>
      </c>
    </row>
    <row r="100" spans="1:11" ht="7.5" customHeight="1">
      <c r="A100" s="30"/>
      <c r="B100" s="31"/>
      <c r="C100" s="31"/>
      <c r="D100" s="17"/>
      <c r="E100" s="18"/>
      <c r="F100" s="18"/>
      <c r="G100" s="18"/>
      <c r="H100" s="19"/>
      <c r="I100" s="20"/>
      <c r="J100" s="21"/>
    </row>
    <row r="101" spans="1:11" ht="20.25" customHeight="1">
      <c r="A101" s="22" t="s">
        <v>11</v>
      </c>
      <c r="B101" s="23" t="s">
        <v>35</v>
      </c>
      <c r="C101" s="24" t="s">
        <v>17</v>
      </c>
      <c r="D101" s="25">
        <v>28.1</v>
      </c>
      <c r="E101" s="26">
        <v>27.7</v>
      </c>
      <c r="F101" s="26">
        <v>27.1</v>
      </c>
      <c r="G101" s="26">
        <v>26.7</v>
      </c>
      <c r="H101" s="27">
        <v>0</v>
      </c>
      <c r="I101" s="28">
        <f>SUM(D101:H101)</f>
        <v>109.60000000000001</v>
      </c>
      <c r="J101" s="29">
        <f>RANK(I101,$I$93:$I$111)</f>
        <v>1</v>
      </c>
      <c r="K101" s="2" t="s">
        <v>399</v>
      </c>
    </row>
    <row r="102" spans="1:11" ht="7.5" customHeight="1">
      <c r="A102" s="30"/>
      <c r="B102" s="31"/>
      <c r="C102" s="31"/>
      <c r="D102" s="17"/>
      <c r="E102" s="18"/>
      <c r="F102" s="18"/>
      <c r="G102" s="18"/>
      <c r="H102" s="19"/>
      <c r="I102" s="20"/>
      <c r="J102" s="21"/>
    </row>
    <row r="103" spans="1:11" ht="20.25" customHeight="1">
      <c r="A103" s="22" t="s">
        <v>12</v>
      </c>
      <c r="B103" s="23" t="s">
        <v>71</v>
      </c>
      <c r="C103" s="24" t="s">
        <v>65</v>
      </c>
      <c r="D103" s="25">
        <v>25.9</v>
      </c>
      <c r="E103" s="26">
        <v>25.2</v>
      </c>
      <c r="F103" s="26">
        <v>24.9</v>
      </c>
      <c r="G103" s="26">
        <v>24.4</v>
      </c>
      <c r="H103" s="27">
        <v>-0.05</v>
      </c>
      <c r="I103" s="28">
        <f>SUM(D103:H103)</f>
        <v>100.35000000000001</v>
      </c>
      <c r="J103" s="29">
        <f>RANK(I103,$I$93:$I$111)</f>
        <v>7</v>
      </c>
    </row>
    <row r="104" spans="1:11" ht="7.5" customHeight="1">
      <c r="A104" s="30"/>
      <c r="B104" s="31"/>
      <c r="C104" s="31"/>
      <c r="D104" s="17"/>
      <c r="E104" s="18"/>
      <c r="F104" s="18"/>
      <c r="G104" s="18"/>
      <c r="H104" s="19"/>
      <c r="I104" s="20"/>
      <c r="J104" s="21"/>
    </row>
    <row r="105" spans="1:11" ht="20.25" customHeight="1">
      <c r="A105" s="22" t="s">
        <v>13</v>
      </c>
      <c r="B105" s="23" t="s">
        <v>336</v>
      </c>
      <c r="C105" s="24" t="s">
        <v>239</v>
      </c>
      <c r="D105" s="25">
        <v>24.7</v>
      </c>
      <c r="E105" s="26">
        <v>24.3</v>
      </c>
      <c r="F105" s="26">
        <v>24.1</v>
      </c>
      <c r="G105" s="26">
        <v>23.8</v>
      </c>
      <c r="H105" s="27">
        <v>0</v>
      </c>
      <c r="I105" s="28">
        <f>SUM(D105:H105)</f>
        <v>96.899999999999991</v>
      </c>
      <c r="J105" s="29">
        <f>RANK(I105,$I$93:$I$111)</f>
        <v>8</v>
      </c>
    </row>
    <row r="106" spans="1:11" ht="7.5" customHeight="1">
      <c r="A106" s="30"/>
      <c r="B106" s="31"/>
      <c r="C106" s="31"/>
      <c r="D106" s="17"/>
      <c r="E106" s="18"/>
      <c r="F106" s="18"/>
      <c r="G106" s="18"/>
      <c r="H106" s="19"/>
      <c r="I106" s="20"/>
      <c r="J106" s="21"/>
    </row>
    <row r="107" spans="1:11" ht="20.25" customHeight="1">
      <c r="A107" s="22" t="s">
        <v>14</v>
      </c>
      <c r="B107" s="23" t="s">
        <v>115</v>
      </c>
      <c r="C107" s="24" t="s">
        <v>94</v>
      </c>
      <c r="D107" s="25">
        <v>27.6</v>
      </c>
      <c r="E107" s="26">
        <v>26.9</v>
      </c>
      <c r="F107" s="26">
        <v>26.7</v>
      </c>
      <c r="G107" s="26">
        <v>26</v>
      </c>
      <c r="H107" s="27">
        <v>0</v>
      </c>
      <c r="I107" s="28">
        <f>SUM(D107:H107)</f>
        <v>107.2</v>
      </c>
      <c r="J107" s="29">
        <f>RANK(I107,$I$93:$I$111)</f>
        <v>3</v>
      </c>
      <c r="K107" s="2" t="s">
        <v>399</v>
      </c>
    </row>
    <row r="108" spans="1:11" ht="7.5" customHeight="1">
      <c r="A108" s="30"/>
      <c r="B108" s="31"/>
      <c r="C108" s="31"/>
      <c r="D108" s="17"/>
      <c r="E108" s="18"/>
      <c r="F108" s="18"/>
      <c r="G108" s="18"/>
      <c r="H108" s="19"/>
      <c r="I108" s="20"/>
      <c r="J108" s="21"/>
    </row>
    <row r="109" spans="1:11" ht="20.25" customHeight="1" thickBot="1">
      <c r="A109" s="22" t="s">
        <v>24</v>
      </c>
      <c r="B109" s="33" t="s">
        <v>170</v>
      </c>
      <c r="C109" s="34" t="s">
        <v>17</v>
      </c>
      <c r="D109" s="25">
        <v>27.9</v>
      </c>
      <c r="E109" s="26">
        <v>26.8</v>
      </c>
      <c r="F109" s="26">
        <v>26.8</v>
      </c>
      <c r="G109" s="26">
        <v>26.3</v>
      </c>
      <c r="H109" s="27">
        <v>0</v>
      </c>
      <c r="I109" s="41">
        <f>SUM(D109:H109)</f>
        <v>107.8</v>
      </c>
      <c r="J109" s="42">
        <f>RANK(I109,$I$93:$I$111)</f>
        <v>2</v>
      </c>
      <c r="K109" s="2" t="s">
        <v>399</v>
      </c>
    </row>
    <row r="110" spans="1:11" ht="7.5" customHeight="1">
      <c r="A110" s="30"/>
      <c r="B110" s="31"/>
      <c r="C110" s="31"/>
      <c r="D110" s="17"/>
      <c r="E110" s="18"/>
      <c r="F110" s="18"/>
      <c r="G110" s="18"/>
      <c r="H110" s="19"/>
      <c r="I110" s="20"/>
      <c r="J110" s="21"/>
    </row>
    <row r="111" spans="1:11" ht="20.25" customHeight="1" thickBot="1">
      <c r="A111" s="32" t="s">
        <v>26</v>
      </c>
      <c r="B111" s="33" t="s">
        <v>398</v>
      </c>
      <c r="C111" s="34" t="s">
        <v>6</v>
      </c>
      <c r="D111" s="35">
        <v>21.5</v>
      </c>
      <c r="E111" s="36">
        <v>21.9</v>
      </c>
      <c r="F111" s="36">
        <v>22.1</v>
      </c>
      <c r="G111" s="36">
        <v>21.9</v>
      </c>
      <c r="H111" s="37">
        <v>-0.4</v>
      </c>
      <c r="I111" s="38">
        <f>SUM(D111:H111)</f>
        <v>87</v>
      </c>
      <c r="J111" s="39">
        <f>RANK(I111,$I$93:$I$111)</f>
        <v>10</v>
      </c>
    </row>
    <row r="112" spans="1:11" ht="7.5" customHeight="1"/>
    <row r="113" spans="1:10" ht="15.75" customHeight="1"/>
    <row r="114" spans="1:10" ht="7.5" customHeight="1"/>
    <row r="115" spans="1:10">
      <c r="A115" s="191" t="s">
        <v>171</v>
      </c>
      <c r="B115" s="191"/>
      <c r="C115" s="191"/>
      <c r="D115" s="191"/>
      <c r="E115" s="191"/>
      <c r="F115" s="191"/>
      <c r="G115" s="191"/>
      <c r="H115" s="191"/>
      <c r="I115" s="191"/>
      <c r="J115" s="191"/>
    </row>
    <row r="116" spans="1:10" ht="15.75" thickBot="1">
      <c r="A116" s="2"/>
    </row>
    <row r="117" spans="1:10">
      <c r="A117" s="243"/>
      <c r="B117" s="194" t="s">
        <v>0</v>
      </c>
      <c r="C117" s="196" t="s">
        <v>1</v>
      </c>
      <c r="D117" s="198" t="s">
        <v>2</v>
      </c>
      <c r="E117" s="199"/>
      <c r="F117" s="199"/>
      <c r="G117" s="199"/>
      <c r="H117" s="200"/>
      <c r="I117" s="201" t="s">
        <v>3</v>
      </c>
      <c r="J117" s="203" t="s">
        <v>4</v>
      </c>
    </row>
    <row r="118" spans="1:10" ht="15.75" thickBot="1">
      <c r="A118" s="244"/>
      <c r="B118" s="195"/>
      <c r="C118" s="197"/>
      <c r="D118" s="4">
        <v>1</v>
      </c>
      <c r="E118" s="5">
        <v>2</v>
      </c>
      <c r="F118" s="5">
        <v>3</v>
      </c>
      <c r="G118" s="5">
        <v>4</v>
      </c>
      <c r="H118" s="6">
        <v>5</v>
      </c>
      <c r="I118" s="202"/>
      <c r="J118" s="204"/>
    </row>
    <row r="119" spans="1:10" ht="15.75" thickBot="1">
      <c r="A119" s="2"/>
    </row>
    <row r="120" spans="1:10" ht="20.25">
      <c r="A120" s="234" t="s">
        <v>5</v>
      </c>
      <c r="B120" s="8" t="s">
        <v>219</v>
      </c>
      <c r="C120" s="235" t="s">
        <v>32</v>
      </c>
      <c r="D120" s="237">
        <v>23</v>
      </c>
      <c r="E120" s="230">
        <v>22.8</v>
      </c>
      <c r="F120" s="230">
        <v>22.4</v>
      </c>
      <c r="G120" s="230">
        <v>22.4</v>
      </c>
      <c r="H120" s="203">
        <v>-0.1</v>
      </c>
      <c r="I120" s="231">
        <f>SUM(D120:H120)</f>
        <v>90.5</v>
      </c>
      <c r="J120" s="203">
        <f>RANK(I120,$I$120:$I$129)</f>
        <v>1</v>
      </c>
    </row>
    <row r="121" spans="1:10" ht="20.25">
      <c r="A121" s="256"/>
      <c r="B121" s="111"/>
      <c r="C121" s="252"/>
      <c r="D121" s="253"/>
      <c r="E121" s="264"/>
      <c r="F121" s="264"/>
      <c r="G121" s="264"/>
      <c r="H121" s="242"/>
      <c r="I121" s="268"/>
      <c r="J121" s="242"/>
    </row>
    <row r="122" spans="1:10" ht="20.25">
      <c r="A122" s="251"/>
      <c r="B122" s="46" t="s">
        <v>368</v>
      </c>
      <c r="C122" s="252"/>
      <c r="D122" s="217"/>
      <c r="E122" s="254"/>
      <c r="F122" s="254"/>
      <c r="G122" s="254"/>
      <c r="H122" s="211"/>
      <c r="I122" s="255"/>
      <c r="J122" s="211"/>
    </row>
    <row r="123" spans="1:10" ht="7.5" customHeight="1">
      <c r="A123" s="15"/>
      <c r="B123" s="16"/>
      <c r="C123" s="16"/>
      <c r="D123" s="127"/>
      <c r="E123" s="16"/>
      <c r="F123" s="16"/>
      <c r="G123" s="16"/>
      <c r="H123" s="128"/>
      <c r="I123" s="148"/>
      <c r="J123" s="129"/>
    </row>
    <row r="124" spans="1:10" ht="20.25">
      <c r="A124" s="257" t="s">
        <v>7</v>
      </c>
      <c r="B124" s="40" t="s">
        <v>370</v>
      </c>
      <c r="C124" s="252" t="s">
        <v>32</v>
      </c>
      <c r="D124" s="260">
        <v>20.3</v>
      </c>
      <c r="E124" s="261">
        <v>22</v>
      </c>
      <c r="F124" s="261">
        <v>21.8</v>
      </c>
      <c r="G124" s="261">
        <v>21.5</v>
      </c>
      <c r="H124" s="233">
        <v>-1.05</v>
      </c>
      <c r="I124" s="259">
        <f>SUM(D124:H124)</f>
        <v>84.55</v>
      </c>
      <c r="J124" s="233">
        <f>RANK(I124,$I$120:$I$129)</f>
        <v>2</v>
      </c>
    </row>
    <row r="125" spans="1:10" ht="20.25">
      <c r="A125" s="256"/>
      <c r="B125" s="111" t="s">
        <v>371</v>
      </c>
      <c r="C125" s="252"/>
      <c r="D125" s="253"/>
      <c r="E125" s="264"/>
      <c r="F125" s="264"/>
      <c r="G125" s="264"/>
      <c r="H125" s="242"/>
      <c r="I125" s="268"/>
      <c r="J125" s="242"/>
    </row>
    <row r="126" spans="1:10" ht="21" thickBot="1">
      <c r="A126" s="214"/>
      <c r="B126" s="33" t="s">
        <v>372</v>
      </c>
      <c r="C126" s="216"/>
      <c r="D126" s="245"/>
      <c r="E126" s="207"/>
      <c r="F126" s="207"/>
      <c r="G126" s="207"/>
      <c r="H126" s="204"/>
      <c r="I126" s="210"/>
      <c r="J126" s="204"/>
    </row>
    <row r="127" spans="1:10" ht="7.5" customHeight="1">
      <c r="A127" s="15"/>
      <c r="B127" s="16"/>
      <c r="C127" s="16"/>
      <c r="D127" s="127"/>
      <c r="E127" s="16"/>
      <c r="F127" s="16"/>
      <c r="G127" s="16"/>
      <c r="H127" s="128"/>
      <c r="I127" s="101"/>
      <c r="J127" s="129"/>
    </row>
    <row r="128" spans="1:10" ht="20.25">
      <c r="A128" s="257"/>
      <c r="B128" s="40"/>
      <c r="C128" s="252"/>
      <c r="D128" s="260"/>
      <c r="E128" s="261"/>
      <c r="F128" s="261"/>
      <c r="G128" s="261"/>
      <c r="H128" s="233"/>
      <c r="I128" s="259"/>
      <c r="J128" s="233"/>
    </row>
    <row r="129" spans="1:11" ht="20.25">
      <c r="A129" s="256"/>
      <c r="B129" s="111"/>
      <c r="C129" s="252"/>
      <c r="D129" s="253"/>
      <c r="E129" s="264"/>
      <c r="F129" s="264"/>
      <c r="G129" s="264"/>
      <c r="H129" s="242"/>
      <c r="I129" s="268"/>
      <c r="J129" s="242"/>
    </row>
    <row r="130" spans="1:11" ht="7.5" customHeight="1"/>
    <row r="131" spans="1:11" ht="25.5" customHeight="1"/>
    <row r="132" spans="1:11" ht="7.5" customHeight="1"/>
    <row r="133" spans="1:11">
      <c r="A133" s="191" t="s">
        <v>172</v>
      </c>
      <c r="B133" s="191"/>
      <c r="C133" s="191"/>
      <c r="D133" s="191"/>
      <c r="E133" s="191"/>
      <c r="F133" s="191"/>
      <c r="G133" s="191"/>
      <c r="H133" s="191"/>
      <c r="I133" s="191"/>
      <c r="J133" s="191"/>
    </row>
    <row r="134" spans="1:11" ht="15.75" thickBot="1">
      <c r="A134" s="2"/>
    </row>
    <row r="135" spans="1:11">
      <c r="A135" s="243"/>
      <c r="B135" s="194" t="s">
        <v>0</v>
      </c>
      <c r="C135" s="196" t="s">
        <v>1</v>
      </c>
      <c r="D135" s="198" t="s">
        <v>2</v>
      </c>
      <c r="E135" s="199"/>
      <c r="F135" s="199"/>
      <c r="G135" s="199"/>
      <c r="H135" s="200"/>
      <c r="I135" s="201" t="s">
        <v>3</v>
      </c>
      <c r="J135" s="203" t="s">
        <v>4</v>
      </c>
    </row>
    <row r="136" spans="1:11" ht="15.75" thickBot="1">
      <c r="A136" s="244"/>
      <c r="B136" s="195"/>
      <c r="C136" s="197"/>
      <c r="D136" s="4">
        <v>1</v>
      </c>
      <c r="E136" s="5">
        <v>2</v>
      </c>
      <c r="F136" s="5">
        <v>3</v>
      </c>
      <c r="G136" s="5">
        <v>4</v>
      </c>
      <c r="H136" s="6">
        <v>5</v>
      </c>
      <c r="I136" s="202"/>
      <c r="J136" s="204"/>
    </row>
    <row r="137" spans="1:11" ht="15.75" thickBot="1">
      <c r="A137" s="2"/>
    </row>
    <row r="138" spans="1:11" ht="20.25">
      <c r="A138" s="234" t="s">
        <v>5</v>
      </c>
      <c r="B138" s="8" t="s">
        <v>362</v>
      </c>
      <c r="C138" s="235" t="s">
        <v>32</v>
      </c>
      <c r="D138" s="237">
        <v>25.4</v>
      </c>
      <c r="E138" s="230">
        <v>25.9</v>
      </c>
      <c r="F138" s="230">
        <v>25.8</v>
      </c>
      <c r="G138" s="230">
        <v>25.6</v>
      </c>
      <c r="H138" s="203">
        <v>-0.1</v>
      </c>
      <c r="I138" s="231">
        <f>SUM(D138:H138)</f>
        <v>102.6</v>
      </c>
      <c r="J138" s="203">
        <f>RANK(I138,$I$138:$I$144)</f>
        <v>1</v>
      </c>
    </row>
    <row r="139" spans="1:11" ht="20.25">
      <c r="A139" s="257"/>
      <c r="B139" s="40" t="s">
        <v>373</v>
      </c>
      <c r="C139" s="252"/>
      <c r="D139" s="260"/>
      <c r="E139" s="261"/>
      <c r="F139" s="261"/>
      <c r="G139" s="261"/>
      <c r="H139" s="233"/>
      <c r="I139" s="259"/>
      <c r="J139" s="233"/>
      <c r="K139" s="2" t="s">
        <v>399</v>
      </c>
    </row>
    <row r="140" spans="1:11" ht="20.25">
      <c r="A140" s="213"/>
      <c r="B140" s="23" t="s">
        <v>369</v>
      </c>
      <c r="C140" s="236"/>
      <c r="D140" s="238"/>
      <c r="E140" s="206"/>
      <c r="F140" s="206"/>
      <c r="G140" s="206"/>
      <c r="H140" s="208"/>
      <c r="I140" s="209"/>
      <c r="J140" s="208"/>
    </row>
    <row r="141" spans="1:11" ht="18" customHeight="1">
      <c r="A141" s="15"/>
      <c r="B141" s="16"/>
      <c r="C141" s="16"/>
      <c r="D141" s="127"/>
      <c r="E141" s="16"/>
      <c r="F141" s="16"/>
      <c r="G141" s="16"/>
      <c r="H141" s="128"/>
      <c r="I141" s="101"/>
      <c r="J141" s="129"/>
    </row>
    <row r="142" spans="1:11" ht="20.25">
      <c r="A142" s="251" t="s">
        <v>7</v>
      </c>
      <c r="B142" s="23" t="s">
        <v>374</v>
      </c>
      <c r="C142" s="239" t="s">
        <v>23</v>
      </c>
      <c r="D142" s="217">
        <v>26</v>
      </c>
      <c r="E142" s="254">
        <v>25.3</v>
      </c>
      <c r="F142" s="254">
        <v>25.2</v>
      </c>
      <c r="G142" s="254">
        <v>24.4</v>
      </c>
      <c r="H142" s="211">
        <v>0</v>
      </c>
      <c r="I142" s="217">
        <f>SUM(D142:H142)</f>
        <v>100.9</v>
      </c>
      <c r="J142" s="211">
        <f>RANK(I142,$I$138:$I$144)</f>
        <v>2</v>
      </c>
      <c r="K142" s="2" t="s">
        <v>399</v>
      </c>
    </row>
    <row r="143" spans="1:11" ht="20.25">
      <c r="A143" s="256"/>
      <c r="B143" s="23" t="s">
        <v>174</v>
      </c>
      <c r="C143" s="240"/>
      <c r="D143" s="253"/>
      <c r="E143" s="264"/>
      <c r="F143" s="264"/>
      <c r="G143" s="264"/>
      <c r="H143" s="242"/>
      <c r="I143" s="253"/>
      <c r="J143" s="242"/>
    </row>
    <row r="144" spans="1:11" ht="21" thickBot="1">
      <c r="A144" s="263"/>
      <c r="B144" s="33" t="s">
        <v>176</v>
      </c>
      <c r="C144" s="258"/>
      <c r="D144" s="218"/>
      <c r="E144" s="262"/>
      <c r="F144" s="262"/>
      <c r="G144" s="262"/>
      <c r="H144" s="212"/>
      <c r="I144" s="218"/>
      <c r="J144" s="212"/>
    </row>
    <row r="145" spans="1:11" ht="19.5" customHeight="1">
      <c r="A145" s="15"/>
      <c r="B145" s="16"/>
      <c r="C145" s="16"/>
      <c r="D145" s="127"/>
      <c r="E145" s="16"/>
      <c r="F145" s="16"/>
      <c r="G145" s="16"/>
      <c r="H145" s="128"/>
      <c r="I145" s="187"/>
      <c r="J145" s="129"/>
    </row>
    <row r="146" spans="1:11" ht="17.25" customHeight="1">
      <c r="A146" s="251" t="s">
        <v>7</v>
      </c>
      <c r="B146" s="23" t="s">
        <v>164</v>
      </c>
      <c r="C146" s="239" t="s">
        <v>6</v>
      </c>
      <c r="D146" s="217">
        <v>24.7</v>
      </c>
      <c r="E146" s="254">
        <v>24.6</v>
      </c>
      <c r="F146" s="254">
        <v>24.6</v>
      </c>
      <c r="G146" s="254">
        <v>25</v>
      </c>
      <c r="H146" s="211">
        <v>-0.2</v>
      </c>
      <c r="I146" s="217">
        <f>SUM(D146:H146)</f>
        <v>98.7</v>
      </c>
      <c r="J146" s="211">
        <f>RANK(I146,$I$138:$I$148)</f>
        <v>3</v>
      </c>
      <c r="K146" s="2" t="s">
        <v>399</v>
      </c>
    </row>
    <row r="147" spans="1:11" ht="18" customHeight="1">
      <c r="A147" s="256"/>
      <c r="B147" s="23"/>
      <c r="C147" s="240"/>
      <c r="D147" s="253"/>
      <c r="E147" s="264"/>
      <c r="F147" s="264"/>
      <c r="G147" s="264"/>
      <c r="H147" s="242"/>
      <c r="I147" s="253"/>
      <c r="J147" s="242"/>
    </row>
    <row r="148" spans="1:11" ht="20.25" customHeight="1" thickBot="1">
      <c r="A148" s="263"/>
      <c r="B148" s="33" t="s">
        <v>397</v>
      </c>
      <c r="C148" s="258"/>
      <c r="D148" s="218"/>
      <c r="E148" s="262"/>
      <c r="F148" s="262"/>
      <c r="G148" s="262"/>
      <c r="H148" s="212"/>
      <c r="I148" s="218"/>
      <c r="J148" s="212"/>
    </row>
    <row r="149" spans="1:11" ht="20.25" customHeight="1">
      <c r="A149" s="191"/>
      <c r="B149" s="191"/>
      <c r="C149" s="191"/>
      <c r="D149" s="191"/>
      <c r="E149" s="191"/>
      <c r="F149" s="191"/>
      <c r="G149" s="191"/>
      <c r="H149" s="191"/>
      <c r="I149" s="191"/>
      <c r="J149" s="191"/>
    </row>
    <row r="150" spans="1:11" ht="24.75" customHeight="1" thickBot="1">
      <c r="A150" s="2"/>
    </row>
    <row r="151" spans="1:11">
      <c r="A151" s="243"/>
      <c r="B151" s="194" t="s">
        <v>0</v>
      </c>
      <c r="C151" s="196" t="s">
        <v>1</v>
      </c>
      <c r="D151" s="198" t="s">
        <v>2</v>
      </c>
      <c r="E151" s="199"/>
      <c r="F151" s="199"/>
      <c r="G151" s="199"/>
      <c r="H151" s="200"/>
      <c r="I151" s="201" t="s">
        <v>3</v>
      </c>
      <c r="J151" s="203" t="s">
        <v>4</v>
      </c>
    </row>
    <row r="152" spans="1:11" ht="15.75" thickBot="1">
      <c r="A152" s="244"/>
      <c r="B152" s="195"/>
      <c r="C152" s="197"/>
      <c r="D152" s="4">
        <v>1</v>
      </c>
      <c r="E152" s="5">
        <v>2</v>
      </c>
      <c r="F152" s="5">
        <v>3</v>
      </c>
      <c r="G152" s="5">
        <v>4</v>
      </c>
      <c r="H152" s="6">
        <v>5</v>
      </c>
      <c r="I152" s="202"/>
      <c r="J152" s="204"/>
    </row>
    <row r="153" spans="1:11" ht="33.75" customHeight="1" thickBot="1">
      <c r="A153" s="2"/>
      <c r="C153" s="269" t="s">
        <v>406</v>
      </c>
      <c r="D153" s="270"/>
      <c r="E153" s="270"/>
      <c r="F153" s="270"/>
      <c r="G153" s="270"/>
      <c r="H153" s="270"/>
    </row>
    <row r="154" spans="1:11" ht="20.25">
      <c r="A154" s="234" t="s">
        <v>5</v>
      </c>
      <c r="B154" s="8" t="s">
        <v>177</v>
      </c>
      <c r="C154" s="235" t="s">
        <v>17</v>
      </c>
      <c r="D154" s="237">
        <v>25</v>
      </c>
      <c r="E154" s="230">
        <v>25.5</v>
      </c>
      <c r="F154" s="230">
        <v>25.6</v>
      </c>
      <c r="G154" s="230">
        <v>25.3</v>
      </c>
      <c r="H154" s="203">
        <v>-0.4</v>
      </c>
      <c r="I154" s="231">
        <f>SUM(D154:H154)</f>
        <v>100.99999999999999</v>
      </c>
      <c r="J154" s="203">
        <f>RANK(I154,$I$154:$I$188)</f>
        <v>4</v>
      </c>
    </row>
    <row r="155" spans="1:11" ht="20.25">
      <c r="A155" s="213"/>
      <c r="B155" s="23" t="s">
        <v>178</v>
      </c>
      <c r="C155" s="236"/>
      <c r="D155" s="238"/>
      <c r="E155" s="206"/>
      <c r="F155" s="206"/>
      <c r="G155" s="206"/>
      <c r="H155" s="208"/>
      <c r="I155" s="209"/>
      <c r="J155" s="208"/>
    </row>
    <row r="156" spans="1:11" ht="7.5" customHeight="1">
      <c r="A156" s="15"/>
      <c r="B156" s="16"/>
      <c r="C156" s="65"/>
      <c r="D156" s="127"/>
      <c r="E156" s="16"/>
      <c r="F156" s="16"/>
      <c r="G156" s="16"/>
      <c r="H156" s="128"/>
      <c r="I156" s="101"/>
      <c r="J156" s="129"/>
    </row>
    <row r="157" spans="1:11" ht="20.25">
      <c r="A157" s="251" t="s">
        <v>7</v>
      </c>
      <c r="B157" s="23" t="s">
        <v>167</v>
      </c>
      <c r="C157" s="239" t="s">
        <v>20</v>
      </c>
      <c r="D157" s="217">
        <v>24.2</v>
      </c>
      <c r="E157" s="254">
        <v>24.4</v>
      </c>
      <c r="F157" s="254">
        <v>24.6</v>
      </c>
      <c r="G157" s="254">
        <v>25.2</v>
      </c>
      <c r="H157" s="211">
        <v>-0.45</v>
      </c>
      <c r="I157" s="217">
        <f>SUM(D157:H157)</f>
        <v>97.949999999999989</v>
      </c>
      <c r="J157" s="211">
        <f>RANK(I157,$I$154:$I$188)</f>
        <v>6</v>
      </c>
    </row>
    <row r="158" spans="1:11" ht="20.25">
      <c r="A158" s="257"/>
      <c r="B158" s="23" t="s">
        <v>375</v>
      </c>
      <c r="C158" s="241"/>
      <c r="D158" s="260"/>
      <c r="E158" s="261"/>
      <c r="F158" s="261"/>
      <c r="G158" s="261"/>
      <c r="H158" s="233"/>
      <c r="I158" s="260"/>
      <c r="J158" s="233"/>
    </row>
    <row r="159" spans="1:11" ht="7.5" customHeight="1">
      <c r="A159" s="15"/>
      <c r="B159" s="16"/>
      <c r="C159" s="16"/>
      <c r="D159" s="127"/>
      <c r="E159" s="16"/>
      <c r="F159" s="16"/>
      <c r="G159" s="16"/>
      <c r="H159" s="128"/>
      <c r="I159" s="101"/>
      <c r="J159" s="129"/>
    </row>
    <row r="160" spans="1:11" ht="20.25">
      <c r="A160" s="251" t="s">
        <v>8</v>
      </c>
      <c r="B160" s="23" t="s">
        <v>376</v>
      </c>
      <c r="C160" s="239" t="s">
        <v>378</v>
      </c>
      <c r="D160" s="217">
        <v>23</v>
      </c>
      <c r="E160" s="254">
        <v>22.7</v>
      </c>
      <c r="F160" s="254">
        <v>22.4</v>
      </c>
      <c r="G160" s="254">
        <v>23.2</v>
      </c>
      <c r="H160" s="211">
        <v>-0.35</v>
      </c>
      <c r="I160" s="217">
        <f>SUM(D160:H160)</f>
        <v>90.95</v>
      </c>
      <c r="J160" s="211">
        <f>RANK(I160,$I$154:$I$188)</f>
        <v>10</v>
      </c>
    </row>
    <row r="161" spans="1:11" ht="20.25">
      <c r="A161" s="256"/>
      <c r="B161" s="23" t="s">
        <v>377</v>
      </c>
      <c r="C161" s="240"/>
      <c r="D161" s="253"/>
      <c r="E161" s="264"/>
      <c r="F161" s="264"/>
      <c r="G161" s="264"/>
      <c r="H161" s="242"/>
      <c r="I161" s="253"/>
      <c r="J161" s="242"/>
    </row>
    <row r="162" spans="1:11" ht="7.5" customHeight="1">
      <c r="A162" s="15"/>
      <c r="B162" s="16"/>
      <c r="C162" s="16"/>
      <c r="D162" s="127"/>
      <c r="E162" s="16"/>
      <c r="F162" s="16"/>
      <c r="G162" s="16"/>
      <c r="H162" s="128"/>
      <c r="I162" s="101"/>
      <c r="J162" s="129"/>
    </row>
    <row r="163" spans="1:11" ht="20.25">
      <c r="A163" s="251" t="s">
        <v>10</v>
      </c>
      <c r="B163" s="23" t="s">
        <v>49</v>
      </c>
      <c r="C163" s="239" t="s">
        <v>17</v>
      </c>
      <c r="D163" s="217">
        <v>25.6</v>
      </c>
      <c r="E163" s="254">
        <v>25.7</v>
      </c>
      <c r="F163" s="254">
        <v>25.7</v>
      </c>
      <c r="G163" s="254">
        <v>25.6</v>
      </c>
      <c r="H163" s="211">
        <v>-0.45</v>
      </c>
      <c r="I163" s="217">
        <f>SUM(D163:H163)</f>
        <v>102.14999999999999</v>
      </c>
      <c r="J163" s="211">
        <f>RANK(I163,$I$154:$I$188)</f>
        <v>1</v>
      </c>
    </row>
    <row r="164" spans="1:11" ht="20.25">
      <c r="A164" s="257"/>
      <c r="B164" s="23" t="s">
        <v>379</v>
      </c>
      <c r="C164" s="241"/>
      <c r="D164" s="260"/>
      <c r="E164" s="261"/>
      <c r="F164" s="261"/>
      <c r="G164" s="261"/>
      <c r="H164" s="233"/>
      <c r="I164" s="260"/>
      <c r="J164" s="233"/>
      <c r="K164" s="2" t="s">
        <v>399</v>
      </c>
    </row>
    <row r="165" spans="1:11" ht="7.5" customHeight="1">
      <c r="A165" s="15"/>
      <c r="B165" s="16"/>
      <c r="C165" s="16"/>
      <c r="D165" s="127"/>
      <c r="E165" s="16"/>
      <c r="F165" s="16"/>
      <c r="G165" s="16"/>
      <c r="H165" s="128"/>
      <c r="I165" s="101"/>
      <c r="J165" s="129"/>
    </row>
    <row r="166" spans="1:11" ht="20.25">
      <c r="A166" s="251" t="s">
        <v>11</v>
      </c>
      <c r="B166" s="23" t="s">
        <v>380</v>
      </c>
      <c r="C166" s="239" t="s">
        <v>6</v>
      </c>
      <c r="D166" s="217">
        <v>24.4</v>
      </c>
      <c r="E166" s="254">
        <v>24</v>
      </c>
      <c r="F166" s="254">
        <v>23.8</v>
      </c>
      <c r="G166" s="254">
        <v>24.2</v>
      </c>
      <c r="H166" s="211">
        <v>-0.05</v>
      </c>
      <c r="I166" s="217">
        <f>SUM(D166:H166)</f>
        <v>96.350000000000009</v>
      </c>
      <c r="J166" s="211">
        <f>RANK(I166,$I$154:$I$188)</f>
        <v>8</v>
      </c>
    </row>
    <row r="167" spans="1:11" ht="20.25">
      <c r="A167" s="256"/>
      <c r="B167" s="23" t="s">
        <v>68</v>
      </c>
      <c r="C167" s="240"/>
      <c r="D167" s="253"/>
      <c r="E167" s="264"/>
      <c r="F167" s="264"/>
      <c r="G167" s="264"/>
      <c r="H167" s="242"/>
      <c r="I167" s="253"/>
      <c r="J167" s="242"/>
    </row>
    <row r="168" spans="1:11" ht="7.5" customHeight="1">
      <c r="A168" s="15"/>
      <c r="B168" s="16"/>
      <c r="C168" s="16"/>
      <c r="D168" s="127"/>
      <c r="E168" s="16"/>
      <c r="F168" s="16"/>
      <c r="G168" s="16"/>
      <c r="H168" s="128"/>
      <c r="I168" s="101"/>
      <c r="J168" s="129"/>
    </row>
    <row r="169" spans="1:11" ht="20.25">
      <c r="A169" s="251" t="s">
        <v>12</v>
      </c>
      <c r="B169" s="23" t="s">
        <v>381</v>
      </c>
      <c r="C169" s="239" t="s">
        <v>65</v>
      </c>
      <c r="D169" s="217">
        <v>25.6</v>
      </c>
      <c r="E169" s="254">
        <v>23.3</v>
      </c>
      <c r="F169" s="254">
        <v>23.1</v>
      </c>
      <c r="G169" s="254">
        <v>23.3</v>
      </c>
      <c r="H169" s="211">
        <v>0</v>
      </c>
      <c r="I169" s="217">
        <f>SUM(D169:H169)</f>
        <v>95.3</v>
      </c>
      <c r="J169" s="211">
        <f>RANK(I169,$I$154:$I$188)</f>
        <v>9</v>
      </c>
    </row>
    <row r="170" spans="1:11" ht="20.25">
      <c r="A170" s="256"/>
      <c r="B170" s="23" t="s">
        <v>35</v>
      </c>
      <c r="C170" s="240"/>
      <c r="D170" s="253"/>
      <c r="E170" s="264"/>
      <c r="F170" s="264"/>
      <c r="G170" s="264"/>
      <c r="H170" s="242"/>
      <c r="I170" s="253"/>
      <c r="J170" s="242"/>
    </row>
    <row r="171" spans="1:11" ht="7.5" customHeight="1">
      <c r="A171" s="15"/>
      <c r="B171" s="16"/>
      <c r="C171" s="16"/>
      <c r="D171" s="127"/>
      <c r="E171" s="16"/>
      <c r="F171" s="16"/>
      <c r="G171" s="16"/>
      <c r="H171" s="128"/>
      <c r="I171" s="101"/>
      <c r="J171" s="129"/>
    </row>
    <row r="172" spans="1:11" ht="20.25">
      <c r="A172" s="251" t="s">
        <v>13</v>
      </c>
      <c r="B172" s="23" t="s">
        <v>181</v>
      </c>
      <c r="C172" s="239" t="s">
        <v>32</v>
      </c>
      <c r="D172" s="217">
        <v>25.2</v>
      </c>
      <c r="E172" s="254">
        <v>25.8</v>
      </c>
      <c r="F172" s="254">
        <v>25.9</v>
      </c>
      <c r="G172" s="254">
        <v>25</v>
      </c>
      <c r="H172" s="211">
        <v>-0.55000000000000004</v>
      </c>
      <c r="I172" s="217">
        <f>SUM(D172:H172)</f>
        <v>101.35000000000001</v>
      </c>
      <c r="J172" s="211">
        <f>RANK(I172,$I$154:$I$188)</f>
        <v>3</v>
      </c>
      <c r="K172" s="2" t="s">
        <v>399</v>
      </c>
    </row>
    <row r="173" spans="1:11" ht="20.25">
      <c r="A173" s="256"/>
      <c r="B173" s="23" t="s">
        <v>180</v>
      </c>
      <c r="C173" s="240"/>
      <c r="D173" s="253"/>
      <c r="E173" s="264"/>
      <c r="F173" s="264"/>
      <c r="G173" s="264"/>
      <c r="H173" s="242"/>
      <c r="I173" s="253"/>
      <c r="J173" s="242"/>
    </row>
    <row r="174" spans="1:11" ht="20.25">
      <c r="A174" s="256"/>
      <c r="B174" s="23" t="s">
        <v>382</v>
      </c>
      <c r="C174" s="240"/>
      <c r="D174" s="253"/>
      <c r="E174" s="264"/>
      <c r="F174" s="264"/>
      <c r="G174" s="264"/>
      <c r="H174" s="242"/>
      <c r="I174" s="253"/>
      <c r="J174" s="242"/>
    </row>
    <row r="175" spans="1:11" ht="7.5" customHeight="1">
      <c r="A175" s="15"/>
      <c r="B175" s="16"/>
      <c r="C175" s="16"/>
      <c r="D175" s="127"/>
      <c r="E175" s="16"/>
      <c r="F175" s="16"/>
      <c r="G175" s="16"/>
      <c r="H175" s="128"/>
      <c r="I175" s="101"/>
      <c r="J175" s="129"/>
    </row>
    <row r="176" spans="1:11" ht="20.25">
      <c r="A176" s="251" t="s">
        <v>14</v>
      </c>
      <c r="B176" s="23" t="s">
        <v>179</v>
      </c>
      <c r="C176" s="239" t="s">
        <v>20</v>
      </c>
      <c r="D176" s="217"/>
      <c r="E176" s="254"/>
      <c r="F176" s="254"/>
      <c r="G176" s="254"/>
      <c r="H176" s="211">
        <v>0</v>
      </c>
      <c r="I176" s="217">
        <f>SUM(D176:H176)</f>
        <v>0</v>
      </c>
      <c r="J176" s="211">
        <f>RANK(I176,$I$154:$I$188)</f>
        <v>11</v>
      </c>
    </row>
    <row r="177" spans="1:11" ht="20.25">
      <c r="A177" s="256"/>
      <c r="B177" s="23" t="s">
        <v>383</v>
      </c>
      <c r="C177" s="240"/>
      <c r="D177" s="253"/>
      <c r="E177" s="264"/>
      <c r="F177" s="264"/>
      <c r="G177" s="264"/>
      <c r="H177" s="242"/>
      <c r="I177" s="253"/>
      <c r="J177" s="242"/>
    </row>
    <row r="178" spans="1:11" ht="7.5" customHeight="1">
      <c r="A178" s="15"/>
      <c r="B178" s="16"/>
      <c r="C178" s="16"/>
      <c r="D178" s="127"/>
      <c r="E178" s="16"/>
      <c r="F178" s="16"/>
      <c r="G178" s="16"/>
      <c r="H178" s="128"/>
      <c r="I178" s="101"/>
      <c r="J178" s="129"/>
    </row>
    <row r="179" spans="1:11" ht="20.25">
      <c r="A179" s="251" t="s">
        <v>24</v>
      </c>
      <c r="B179" s="23" t="s">
        <v>384</v>
      </c>
      <c r="C179" s="239" t="s">
        <v>239</v>
      </c>
      <c r="D179" s="217">
        <v>25</v>
      </c>
      <c r="E179" s="254">
        <v>24.4</v>
      </c>
      <c r="F179" s="254">
        <v>24.5</v>
      </c>
      <c r="G179" s="254">
        <v>23.4</v>
      </c>
      <c r="H179" s="211">
        <v>-0.05</v>
      </c>
      <c r="I179" s="217">
        <f>SUM(D179:H179)</f>
        <v>97.250000000000014</v>
      </c>
      <c r="J179" s="211">
        <f>RANK(I179,$I$154:$I$188)</f>
        <v>7</v>
      </c>
    </row>
    <row r="180" spans="1:11" ht="20.25">
      <c r="A180" s="256"/>
      <c r="B180" s="23" t="s">
        <v>363</v>
      </c>
      <c r="C180" s="240"/>
      <c r="D180" s="253"/>
      <c r="E180" s="264"/>
      <c r="F180" s="264"/>
      <c r="G180" s="264"/>
      <c r="H180" s="242"/>
      <c r="I180" s="253"/>
      <c r="J180" s="242"/>
    </row>
    <row r="181" spans="1:11" ht="20.25">
      <c r="A181" s="256"/>
      <c r="B181" s="23" t="s">
        <v>385</v>
      </c>
      <c r="C181" s="240"/>
      <c r="D181" s="253"/>
      <c r="E181" s="264"/>
      <c r="F181" s="264"/>
      <c r="G181" s="264"/>
      <c r="H181" s="242"/>
      <c r="I181" s="253"/>
      <c r="J181" s="242"/>
    </row>
    <row r="182" spans="1:11" ht="7.5" customHeight="1">
      <c r="A182" s="15"/>
      <c r="B182" s="16"/>
      <c r="C182" s="16"/>
      <c r="D182" s="127"/>
      <c r="E182" s="16"/>
      <c r="F182" s="16"/>
      <c r="G182" s="16"/>
      <c r="H182" s="128"/>
      <c r="I182" s="101"/>
      <c r="J182" s="129"/>
    </row>
    <row r="183" spans="1:11" ht="20.25">
      <c r="A183" s="251" t="s">
        <v>26</v>
      </c>
      <c r="B183" s="23" t="s">
        <v>108</v>
      </c>
      <c r="C183" s="239" t="s">
        <v>232</v>
      </c>
      <c r="D183" s="217">
        <v>24.4</v>
      </c>
      <c r="E183" s="254">
        <v>24.8</v>
      </c>
      <c r="F183" s="254">
        <v>25.4</v>
      </c>
      <c r="G183" s="254">
        <v>24.8</v>
      </c>
      <c r="H183" s="211">
        <v>-0.05</v>
      </c>
      <c r="I183" s="217">
        <f>SUM(D183:H183)</f>
        <v>99.35</v>
      </c>
      <c r="J183" s="211">
        <f>RANK(I183,$I$154:$I$188)</f>
        <v>5</v>
      </c>
    </row>
    <row r="184" spans="1:11" ht="20.25">
      <c r="A184" s="256"/>
      <c r="B184" s="23" t="s">
        <v>112</v>
      </c>
      <c r="C184" s="240"/>
      <c r="D184" s="253"/>
      <c r="E184" s="264"/>
      <c r="F184" s="264"/>
      <c r="G184" s="264"/>
      <c r="H184" s="242"/>
      <c r="I184" s="253"/>
      <c r="J184" s="242"/>
    </row>
    <row r="185" spans="1:11" ht="7.5" customHeight="1">
      <c r="A185" s="15"/>
      <c r="B185" s="16"/>
      <c r="C185" s="16"/>
      <c r="D185" s="127"/>
      <c r="E185" s="16"/>
      <c r="F185" s="16"/>
      <c r="G185" s="16"/>
      <c r="H185" s="128"/>
      <c r="I185" s="101"/>
      <c r="J185" s="129"/>
    </row>
    <row r="186" spans="1:11" ht="20.25">
      <c r="A186" s="265" t="s">
        <v>33</v>
      </c>
      <c r="B186" s="23" t="s">
        <v>166</v>
      </c>
      <c r="C186" s="239" t="s">
        <v>17</v>
      </c>
      <c r="D186" s="217">
        <v>25.8</v>
      </c>
      <c r="E186" s="254">
        <v>25.2</v>
      </c>
      <c r="F186" s="254">
        <v>25.6</v>
      </c>
      <c r="G186" s="254">
        <v>25.3</v>
      </c>
      <c r="H186" s="211">
        <v>0</v>
      </c>
      <c r="I186" s="217">
        <f>SUM(D186:H186)</f>
        <v>101.89999999999999</v>
      </c>
      <c r="J186" s="211">
        <f>RANK(I186,$I$154:$I$188)</f>
        <v>2</v>
      </c>
    </row>
    <row r="187" spans="1:11" ht="20.25">
      <c r="A187" s="266"/>
      <c r="B187" s="46" t="s">
        <v>103</v>
      </c>
      <c r="C187" s="240"/>
      <c r="D187" s="253"/>
      <c r="E187" s="264"/>
      <c r="F187" s="264"/>
      <c r="G187" s="264"/>
      <c r="H187" s="242"/>
      <c r="I187" s="253"/>
      <c r="J187" s="242"/>
      <c r="K187" s="2" t="s">
        <v>399</v>
      </c>
    </row>
    <row r="188" spans="1:11" ht="21" thickBot="1">
      <c r="A188" s="267"/>
      <c r="B188" s="33" t="s">
        <v>168</v>
      </c>
      <c r="C188" s="258"/>
      <c r="D188" s="218"/>
      <c r="E188" s="262"/>
      <c r="F188" s="262"/>
      <c r="G188" s="262"/>
      <c r="H188" s="212"/>
      <c r="I188" s="218"/>
      <c r="J188" s="212"/>
    </row>
    <row r="189" spans="1:11" ht="7.5" customHeight="1"/>
    <row r="190" spans="1:11" ht="15.75" customHeight="1"/>
    <row r="191" spans="1:11" ht="7.5" customHeight="1"/>
    <row r="192" spans="1:11">
      <c r="A192" s="191" t="s">
        <v>182</v>
      </c>
      <c r="B192" s="191"/>
      <c r="C192" s="191"/>
      <c r="D192" s="191"/>
      <c r="E192" s="191"/>
      <c r="F192" s="191"/>
      <c r="G192" s="191"/>
      <c r="H192" s="191"/>
      <c r="I192" s="191"/>
      <c r="J192" s="191"/>
    </row>
    <row r="193" spans="1:11" ht="15.75" thickBot="1">
      <c r="A193" s="2"/>
    </row>
    <row r="194" spans="1:11">
      <c r="A194" s="243"/>
      <c r="B194" s="194" t="s">
        <v>0</v>
      </c>
      <c r="C194" s="196" t="s">
        <v>1</v>
      </c>
      <c r="D194" s="198" t="s">
        <v>2</v>
      </c>
      <c r="E194" s="199"/>
      <c r="F194" s="199"/>
      <c r="G194" s="199"/>
      <c r="H194" s="200"/>
      <c r="I194" s="201" t="s">
        <v>3</v>
      </c>
      <c r="J194" s="203" t="s">
        <v>4</v>
      </c>
    </row>
    <row r="195" spans="1:11" ht="15.75" thickBot="1">
      <c r="A195" s="244"/>
      <c r="B195" s="195"/>
      <c r="C195" s="197"/>
      <c r="D195" s="4">
        <v>1</v>
      </c>
      <c r="E195" s="5">
        <v>2</v>
      </c>
      <c r="F195" s="5">
        <v>3</v>
      </c>
      <c r="G195" s="5">
        <v>4</v>
      </c>
      <c r="H195" s="6">
        <v>5</v>
      </c>
      <c r="I195" s="202"/>
      <c r="J195" s="204"/>
    </row>
    <row r="196" spans="1:11" ht="15.75" thickBot="1">
      <c r="A196" s="2"/>
    </row>
    <row r="197" spans="1:11" ht="20.25">
      <c r="A197" s="234" t="s">
        <v>5</v>
      </c>
      <c r="B197" s="8" t="s">
        <v>366</v>
      </c>
      <c r="C197" s="235" t="s">
        <v>17</v>
      </c>
      <c r="D197" s="237">
        <v>26.6</v>
      </c>
      <c r="E197" s="230">
        <v>26.2</v>
      </c>
      <c r="F197" s="230">
        <v>26.2</v>
      </c>
      <c r="G197" s="230">
        <v>26</v>
      </c>
      <c r="H197" s="203">
        <v>0</v>
      </c>
      <c r="I197" s="231">
        <f>SUM(D197:H197)</f>
        <v>105</v>
      </c>
      <c r="J197" s="203">
        <f>RANK(I197,$I$197:$I$209)</f>
        <v>3</v>
      </c>
      <c r="K197" s="2" t="s">
        <v>399</v>
      </c>
    </row>
    <row r="198" spans="1:11" ht="20.25">
      <c r="A198" s="213"/>
      <c r="B198" s="23" t="s">
        <v>386</v>
      </c>
      <c r="C198" s="236"/>
      <c r="D198" s="238"/>
      <c r="E198" s="206"/>
      <c r="F198" s="206"/>
      <c r="G198" s="206"/>
      <c r="H198" s="208"/>
      <c r="I198" s="209"/>
      <c r="J198" s="208"/>
    </row>
    <row r="199" spans="1:11" ht="7.5" customHeight="1">
      <c r="A199" s="15"/>
      <c r="B199" s="16"/>
      <c r="C199" s="16"/>
      <c r="D199" s="127"/>
      <c r="E199" s="16"/>
      <c r="F199" s="16"/>
      <c r="G199" s="16"/>
      <c r="H199" s="128"/>
      <c r="I199" s="101"/>
      <c r="J199" s="129"/>
    </row>
    <row r="200" spans="1:11" ht="20.25">
      <c r="A200" s="251" t="s">
        <v>7</v>
      </c>
      <c r="B200" s="23" t="s">
        <v>70</v>
      </c>
      <c r="C200" s="239" t="s">
        <v>32</v>
      </c>
      <c r="D200" s="217">
        <v>26.3</v>
      </c>
      <c r="E200" s="254">
        <v>26.3</v>
      </c>
      <c r="F200" s="254">
        <v>26.5</v>
      </c>
      <c r="G200" s="254">
        <v>26.5</v>
      </c>
      <c r="H200" s="211">
        <v>0</v>
      </c>
      <c r="I200" s="217">
        <f>SUM(D200:H200)</f>
        <v>105.6</v>
      </c>
      <c r="J200" s="211">
        <f>RANK(I200,$I$197:$I$209)</f>
        <v>2</v>
      </c>
      <c r="K200" s="2" t="s">
        <v>399</v>
      </c>
    </row>
    <row r="201" spans="1:11" ht="20.25">
      <c r="A201" s="256"/>
      <c r="B201" s="23" t="s">
        <v>387</v>
      </c>
      <c r="C201" s="240"/>
      <c r="D201" s="253"/>
      <c r="E201" s="264"/>
      <c r="F201" s="264"/>
      <c r="G201" s="264"/>
      <c r="H201" s="242"/>
      <c r="I201" s="253"/>
      <c r="J201" s="242"/>
    </row>
    <row r="202" spans="1:11" ht="7.5" customHeight="1">
      <c r="A202" s="15"/>
      <c r="B202" s="16"/>
      <c r="C202" s="16"/>
      <c r="D202" s="127"/>
      <c r="E202" s="16"/>
      <c r="F202" s="16"/>
      <c r="G202" s="16"/>
      <c r="H202" s="128"/>
      <c r="I202" s="101"/>
      <c r="J202" s="129"/>
    </row>
    <row r="203" spans="1:11" ht="20.25">
      <c r="A203" s="251" t="s">
        <v>8</v>
      </c>
      <c r="B203" s="23" t="s">
        <v>367</v>
      </c>
      <c r="C203" s="239" t="s">
        <v>239</v>
      </c>
      <c r="D203" s="217">
        <v>24.9</v>
      </c>
      <c r="E203" s="254">
        <v>25.1</v>
      </c>
      <c r="F203" s="254">
        <v>25.3</v>
      </c>
      <c r="G203" s="254">
        <v>25.2</v>
      </c>
      <c r="H203" s="211">
        <v>0</v>
      </c>
      <c r="I203" s="217">
        <f>SUM(D203:H203)</f>
        <v>100.5</v>
      </c>
      <c r="J203" s="211">
        <f>RANK(I203,$I$197:$I$209)</f>
        <v>4</v>
      </c>
    </row>
    <row r="204" spans="1:11" ht="20.25">
      <c r="A204" s="257"/>
      <c r="B204" s="23" t="s">
        <v>388</v>
      </c>
      <c r="C204" s="241"/>
      <c r="D204" s="260"/>
      <c r="E204" s="261"/>
      <c r="F204" s="261"/>
      <c r="G204" s="261"/>
      <c r="H204" s="233"/>
      <c r="I204" s="260"/>
      <c r="J204" s="242"/>
    </row>
    <row r="205" spans="1:11" ht="20.25">
      <c r="A205" s="251" t="s">
        <v>10</v>
      </c>
      <c r="B205" s="23" t="s">
        <v>35</v>
      </c>
      <c r="C205" s="239" t="s">
        <v>17</v>
      </c>
      <c r="D205" s="217">
        <v>27.5</v>
      </c>
      <c r="E205" s="254">
        <v>27.5</v>
      </c>
      <c r="F205" s="254">
        <v>27.2</v>
      </c>
      <c r="G205" s="254">
        <v>26.6</v>
      </c>
      <c r="H205" s="211">
        <v>0</v>
      </c>
      <c r="I205" s="217">
        <f>SUM(D205:H205)</f>
        <v>108.80000000000001</v>
      </c>
      <c r="J205" s="211">
        <f>RANK(I205,$I$197:$I$209)</f>
        <v>1</v>
      </c>
      <c r="K205" s="2" t="s">
        <v>399</v>
      </c>
    </row>
    <row r="206" spans="1:11" ht="21" thickBot="1">
      <c r="A206" s="263"/>
      <c r="B206" s="33" t="s">
        <v>170</v>
      </c>
      <c r="C206" s="258"/>
      <c r="D206" s="218"/>
      <c r="E206" s="262"/>
      <c r="F206" s="262"/>
      <c r="G206" s="262"/>
      <c r="H206" s="212"/>
      <c r="I206" s="218"/>
      <c r="J206" s="212"/>
    </row>
    <row r="207" spans="1:11" ht="7.5" customHeight="1">
      <c r="A207" s="15"/>
      <c r="B207" s="16"/>
      <c r="C207" s="16"/>
      <c r="D207" s="127"/>
      <c r="E207" s="16"/>
      <c r="F207" s="16"/>
      <c r="G207" s="16"/>
      <c r="H207" s="128"/>
      <c r="I207" s="101"/>
      <c r="J207" s="129"/>
    </row>
    <row r="208" spans="1:11" ht="20.25">
      <c r="A208" s="251" t="s">
        <v>11</v>
      </c>
      <c r="B208" s="23" t="s">
        <v>394</v>
      </c>
      <c r="C208" s="239" t="s">
        <v>6</v>
      </c>
      <c r="D208" s="217">
        <v>24.9</v>
      </c>
      <c r="E208" s="254">
        <v>24.8</v>
      </c>
      <c r="F208" s="254">
        <v>25</v>
      </c>
      <c r="G208" s="254">
        <v>25.5</v>
      </c>
      <c r="H208" s="211">
        <v>-0.75</v>
      </c>
      <c r="I208" s="217">
        <f>SUM(D208:H208)</f>
        <v>99.45</v>
      </c>
      <c r="J208" s="211">
        <f>RANK(I208,$I$197:$I$209)</f>
        <v>5</v>
      </c>
    </row>
    <row r="209" spans="1:11" ht="21" thickBot="1">
      <c r="A209" s="263"/>
      <c r="B209" s="33" t="s">
        <v>395</v>
      </c>
      <c r="C209" s="258"/>
      <c r="D209" s="218"/>
      <c r="E209" s="262"/>
      <c r="F209" s="262"/>
      <c r="G209" s="262"/>
      <c r="H209" s="212"/>
      <c r="I209" s="218"/>
      <c r="J209" s="212"/>
    </row>
    <row r="210" spans="1:11" ht="7.5" customHeight="1"/>
    <row r="211" spans="1:11" ht="7.5" customHeight="1"/>
    <row r="212" spans="1:11" ht="15.75" customHeight="1"/>
    <row r="213" spans="1:11" ht="7.5" customHeight="1"/>
    <row r="214" spans="1:11">
      <c r="A214" s="191" t="s">
        <v>183</v>
      </c>
      <c r="B214" s="191"/>
      <c r="C214" s="191"/>
      <c r="D214" s="191"/>
      <c r="E214" s="191"/>
      <c r="F214" s="191"/>
      <c r="G214" s="191"/>
      <c r="H214" s="191"/>
      <c r="I214" s="191"/>
      <c r="J214" s="191"/>
    </row>
    <row r="215" spans="1:11" ht="7.5" customHeight="1" thickBot="1"/>
    <row r="216" spans="1:11">
      <c r="A216" s="192"/>
      <c r="B216" s="194" t="s">
        <v>0</v>
      </c>
      <c r="C216" s="196" t="s">
        <v>1</v>
      </c>
      <c r="D216" s="198" t="s">
        <v>2</v>
      </c>
      <c r="E216" s="199"/>
      <c r="F216" s="199"/>
      <c r="G216" s="199"/>
      <c r="H216" s="200"/>
      <c r="I216" s="201" t="s">
        <v>3</v>
      </c>
      <c r="J216" s="203" t="s">
        <v>4</v>
      </c>
    </row>
    <row r="217" spans="1:11" ht="15.75" thickBot="1">
      <c r="A217" s="193"/>
      <c r="B217" s="195"/>
      <c r="C217" s="197"/>
      <c r="D217" s="4">
        <v>1</v>
      </c>
      <c r="E217" s="5">
        <v>2</v>
      </c>
      <c r="F217" s="5">
        <v>3</v>
      </c>
      <c r="G217" s="5">
        <v>4</v>
      </c>
      <c r="H217" s="6">
        <v>5</v>
      </c>
      <c r="I217" s="202"/>
      <c r="J217" s="204"/>
    </row>
    <row r="218" spans="1:11" ht="7.5" customHeight="1" thickBot="1"/>
    <row r="219" spans="1:11" ht="20.25" customHeight="1">
      <c r="A219" s="7" t="s">
        <v>5</v>
      </c>
      <c r="B219" s="8" t="s">
        <v>389</v>
      </c>
      <c r="C219" s="9" t="s">
        <v>32</v>
      </c>
      <c r="D219" s="10">
        <v>23.5</v>
      </c>
      <c r="E219" s="11">
        <v>23.4</v>
      </c>
      <c r="F219" s="11">
        <v>23.6</v>
      </c>
      <c r="G219" s="11">
        <v>23.1</v>
      </c>
      <c r="H219" s="12">
        <v>-0.2</v>
      </c>
      <c r="I219" s="13">
        <f>SUM(D219:H219)</f>
        <v>93.399999999999991</v>
      </c>
      <c r="J219" s="14">
        <f>RANK(I219,$I$219:$I$223)</f>
        <v>1</v>
      </c>
      <c r="K219" s="2" t="s">
        <v>399</v>
      </c>
    </row>
    <row r="220" spans="1:11" ht="7.5" customHeight="1">
      <c r="A220" s="15"/>
      <c r="B220" s="16"/>
      <c r="C220" s="16"/>
      <c r="D220" s="17"/>
      <c r="E220" s="18"/>
      <c r="F220" s="18"/>
      <c r="G220" s="18"/>
      <c r="H220" s="19"/>
      <c r="I220" s="20"/>
      <c r="J220" s="21"/>
    </row>
    <row r="221" spans="1:11" ht="20.25" customHeight="1">
      <c r="A221" s="22" t="s">
        <v>7</v>
      </c>
      <c r="B221" s="23" t="s">
        <v>240</v>
      </c>
      <c r="C221" s="24" t="s">
        <v>239</v>
      </c>
      <c r="D221" s="25">
        <v>21.8</v>
      </c>
      <c r="E221" s="26">
        <v>21.8</v>
      </c>
      <c r="F221" s="26">
        <v>21.9</v>
      </c>
      <c r="G221" s="26">
        <v>21.6</v>
      </c>
      <c r="H221" s="27">
        <v>-1.25</v>
      </c>
      <c r="I221" s="28">
        <f>SUM(D221:H221)</f>
        <v>85.85</v>
      </c>
      <c r="J221" s="29">
        <f>RANK(I221,$I$219:$I$223)</f>
        <v>3</v>
      </c>
      <c r="K221" s="2" t="s">
        <v>399</v>
      </c>
    </row>
    <row r="222" spans="1:11" ht="7.5" customHeight="1">
      <c r="A222" s="30"/>
      <c r="B222" s="31"/>
      <c r="C222" s="31"/>
      <c r="D222" s="17"/>
      <c r="E222" s="18"/>
      <c r="F222" s="18"/>
      <c r="G222" s="18"/>
      <c r="H222" s="19"/>
      <c r="I222" s="20"/>
      <c r="J222" s="21"/>
    </row>
    <row r="223" spans="1:11" ht="20.25" customHeight="1" thickBot="1">
      <c r="A223" s="32" t="s">
        <v>8</v>
      </c>
      <c r="B223" s="33" t="s">
        <v>348</v>
      </c>
      <c r="C223" s="34" t="s">
        <v>6</v>
      </c>
      <c r="D223" s="35">
        <v>21.6</v>
      </c>
      <c r="E223" s="36">
        <v>22.3</v>
      </c>
      <c r="F223" s="36">
        <v>22.7</v>
      </c>
      <c r="G223" s="36">
        <v>22.5</v>
      </c>
      <c r="H223" s="37">
        <v>-0.1</v>
      </c>
      <c r="I223" s="38">
        <f>SUM(D223:H223)</f>
        <v>89.000000000000014</v>
      </c>
      <c r="J223" s="39">
        <f>RANK(I223,$I$219:$I$223)</f>
        <v>2</v>
      </c>
      <c r="K223" s="2" t="s">
        <v>399</v>
      </c>
    </row>
    <row r="224" spans="1:11" ht="7.5" customHeight="1"/>
    <row r="225" spans="1:11" ht="15.75" customHeight="1"/>
    <row r="226" spans="1:11" ht="7.5" customHeight="1"/>
    <row r="227" spans="1:11">
      <c r="A227" s="191" t="s">
        <v>390</v>
      </c>
      <c r="B227" s="191"/>
      <c r="C227" s="191"/>
      <c r="D227" s="191"/>
      <c r="E227" s="191"/>
      <c r="F227" s="191"/>
      <c r="G227" s="191"/>
      <c r="H227" s="191"/>
      <c r="I227" s="191"/>
      <c r="J227" s="191"/>
    </row>
    <row r="228" spans="1:11" ht="7.5" customHeight="1" thickBot="1"/>
    <row r="229" spans="1:11">
      <c r="A229" s="192"/>
      <c r="B229" s="194" t="s">
        <v>0</v>
      </c>
      <c r="C229" s="196" t="s">
        <v>1</v>
      </c>
      <c r="D229" s="198" t="s">
        <v>2</v>
      </c>
      <c r="E229" s="199"/>
      <c r="F229" s="199"/>
      <c r="G229" s="199"/>
      <c r="H229" s="200"/>
      <c r="I229" s="201" t="s">
        <v>3</v>
      </c>
      <c r="J229" s="203" t="s">
        <v>4</v>
      </c>
    </row>
    <row r="230" spans="1:11" ht="15.75" thickBot="1">
      <c r="A230" s="193"/>
      <c r="B230" s="195"/>
      <c r="C230" s="197"/>
      <c r="D230" s="4">
        <v>1</v>
      </c>
      <c r="E230" s="5">
        <v>2</v>
      </c>
      <c r="F230" s="5">
        <v>3</v>
      </c>
      <c r="G230" s="5">
        <v>4</v>
      </c>
      <c r="H230" s="6">
        <v>5</v>
      </c>
      <c r="I230" s="202"/>
      <c r="J230" s="204"/>
    </row>
    <row r="231" spans="1:11" ht="7.5" customHeight="1" thickBot="1"/>
    <row r="232" spans="1:11" ht="20.25" customHeight="1">
      <c r="A232" s="7" t="s">
        <v>5</v>
      </c>
      <c r="B232" s="8" t="s">
        <v>240</v>
      </c>
      <c r="C232" s="9" t="s">
        <v>239</v>
      </c>
      <c r="D232" s="10">
        <v>25</v>
      </c>
      <c r="E232" s="11">
        <v>24.6</v>
      </c>
      <c r="F232" s="11">
        <v>24.7</v>
      </c>
      <c r="G232" s="11">
        <v>24</v>
      </c>
      <c r="H232" s="12">
        <v>-0.05</v>
      </c>
      <c r="I232" s="13">
        <f>SUM(D232:H232)</f>
        <v>98.25</v>
      </c>
      <c r="J232" s="14">
        <f>RANK(I232,$I$232:$I$238)</f>
        <v>4</v>
      </c>
    </row>
    <row r="233" spans="1:11" ht="7.5" customHeight="1">
      <c r="A233" s="15"/>
      <c r="B233" s="16"/>
      <c r="C233" s="16"/>
      <c r="D233" s="17"/>
      <c r="E233" s="18"/>
      <c r="F233" s="18"/>
      <c r="G233" s="18"/>
      <c r="H233" s="19"/>
      <c r="I233" s="20"/>
      <c r="J233" s="21"/>
    </row>
    <row r="234" spans="1:11" ht="20.25" customHeight="1">
      <c r="A234" s="22" t="s">
        <v>7</v>
      </c>
      <c r="B234" s="23" t="s">
        <v>59</v>
      </c>
      <c r="C234" s="24" t="s">
        <v>23</v>
      </c>
      <c r="D234" s="25">
        <v>25.3</v>
      </c>
      <c r="E234" s="26">
        <v>25.1</v>
      </c>
      <c r="F234" s="26">
        <v>25.1</v>
      </c>
      <c r="G234" s="26">
        <v>25.2</v>
      </c>
      <c r="H234" s="27">
        <v>-0.05</v>
      </c>
      <c r="I234" s="28">
        <f>SUM(D234:H234)</f>
        <v>100.65</v>
      </c>
      <c r="J234" s="29">
        <f>RANK(I234,$I$232:$I$238)</f>
        <v>3</v>
      </c>
      <c r="K234" s="2" t="s">
        <v>399</v>
      </c>
    </row>
    <row r="235" spans="1:11" ht="7.5" customHeight="1">
      <c r="A235" s="70"/>
      <c r="B235" s="18"/>
      <c r="C235" s="18"/>
      <c r="D235" s="17"/>
      <c r="E235" s="18"/>
      <c r="F235" s="18"/>
      <c r="G235" s="18"/>
      <c r="H235" s="19"/>
      <c r="I235" s="20"/>
      <c r="J235" s="21"/>
    </row>
    <row r="236" spans="1:11" ht="20.25" customHeight="1">
      <c r="A236" s="22" t="s">
        <v>8</v>
      </c>
      <c r="B236" s="23" t="s">
        <v>66</v>
      </c>
      <c r="C236" s="24" t="s">
        <v>32</v>
      </c>
      <c r="D236" s="25">
        <v>25.6</v>
      </c>
      <c r="E236" s="26">
        <v>25.6</v>
      </c>
      <c r="F236" s="26">
        <v>25.9</v>
      </c>
      <c r="G236" s="26">
        <v>25.7</v>
      </c>
      <c r="H236" s="27">
        <v>-0.15</v>
      </c>
      <c r="I236" s="107">
        <f>SUM(D236:H236)</f>
        <v>102.64999999999999</v>
      </c>
      <c r="J236" s="100">
        <f>RANK(I236,$I$232:$I$238)</f>
        <v>1</v>
      </c>
      <c r="K236" s="2" t="s">
        <v>399</v>
      </c>
    </row>
    <row r="237" spans="1:11" ht="7.5" customHeight="1">
      <c r="A237" s="30"/>
      <c r="B237" s="31"/>
      <c r="C237" s="31"/>
      <c r="D237" s="17"/>
      <c r="E237" s="18"/>
      <c r="F237" s="18"/>
      <c r="G237" s="18"/>
      <c r="H237" s="19"/>
      <c r="I237" s="20"/>
      <c r="J237" s="21"/>
    </row>
    <row r="238" spans="1:11" ht="20.25" customHeight="1" thickBot="1">
      <c r="A238" s="32" t="s">
        <v>10</v>
      </c>
      <c r="B238" s="33" t="s">
        <v>57</v>
      </c>
      <c r="C238" s="34" t="s">
        <v>17</v>
      </c>
      <c r="D238" s="35">
        <v>25.8</v>
      </c>
      <c r="E238" s="36">
        <v>25.4</v>
      </c>
      <c r="F238" s="36">
        <v>25.5</v>
      </c>
      <c r="G238" s="36">
        <v>25.4</v>
      </c>
      <c r="H238" s="37">
        <v>-0.05</v>
      </c>
      <c r="I238" s="110">
        <f>SUM(D238:H238)</f>
        <v>102.05</v>
      </c>
      <c r="J238" s="99">
        <f>RANK(I238,$I$232:$I$238)</f>
        <v>2</v>
      </c>
      <c r="K238" s="2" t="s">
        <v>399</v>
      </c>
    </row>
    <row r="239" spans="1:11" ht="7.5" customHeight="1"/>
    <row r="240" spans="1:11" ht="7.5" customHeight="1"/>
    <row r="241" spans="1:11" ht="15.75" customHeight="1"/>
    <row r="242" spans="1:11" ht="7.5" customHeight="1"/>
    <row r="243" spans="1:11">
      <c r="A243" s="191" t="s">
        <v>184</v>
      </c>
      <c r="B243" s="191"/>
      <c r="C243" s="191"/>
      <c r="D243" s="191"/>
      <c r="E243" s="191"/>
      <c r="F243" s="191"/>
      <c r="G243" s="191"/>
      <c r="H243" s="191"/>
      <c r="I243" s="191"/>
      <c r="J243" s="191"/>
    </row>
    <row r="244" spans="1:11" ht="7.5" customHeight="1" thickBot="1"/>
    <row r="245" spans="1:11">
      <c r="A245" s="192"/>
      <c r="B245" s="194" t="s">
        <v>0</v>
      </c>
      <c r="C245" s="196" t="s">
        <v>1</v>
      </c>
      <c r="D245" s="198" t="s">
        <v>2</v>
      </c>
      <c r="E245" s="199"/>
      <c r="F245" s="199"/>
      <c r="G245" s="199"/>
      <c r="H245" s="200"/>
      <c r="I245" s="201" t="s">
        <v>3</v>
      </c>
      <c r="J245" s="203" t="s">
        <v>4</v>
      </c>
    </row>
    <row r="246" spans="1:11" ht="15.75" thickBot="1">
      <c r="A246" s="193"/>
      <c r="B246" s="195"/>
      <c r="C246" s="197"/>
      <c r="D246" s="4">
        <v>1</v>
      </c>
      <c r="E246" s="5">
        <v>2</v>
      </c>
      <c r="F246" s="5">
        <v>3</v>
      </c>
      <c r="G246" s="5">
        <v>4</v>
      </c>
      <c r="H246" s="6">
        <v>5</v>
      </c>
      <c r="I246" s="202"/>
      <c r="J246" s="204"/>
    </row>
    <row r="247" spans="1:11" ht="7.5" customHeight="1" thickBot="1"/>
    <row r="248" spans="1:11" ht="20.25" customHeight="1">
      <c r="A248" s="7" t="s">
        <v>5</v>
      </c>
      <c r="B248" s="8" t="s">
        <v>82</v>
      </c>
      <c r="C248" s="9" t="s">
        <v>20</v>
      </c>
      <c r="D248" s="10"/>
      <c r="E248" s="11"/>
      <c r="F248" s="11"/>
      <c r="G248" s="11"/>
      <c r="H248" s="12"/>
      <c r="I248" s="13">
        <f>SUM(D248:H248)</f>
        <v>0</v>
      </c>
      <c r="J248" s="14">
        <f>RANK(I248,$I$248:$I$252)</f>
        <v>3</v>
      </c>
    </row>
    <row r="249" spans="1:11" ht="7.5" customHeight="1">
      <c r="A249" s="15"/>
      <c r="B249" s="16"/>
      <c r="C249" s="16"/>
      <c r="D249" s="17"/>
      <c r="E249" s="18"/>
      <c r="F249" s="18"/>
      <c r="G249" s="18"/>
      <c r="H249" s="19"/>
      <c r="I249" s="20"/>
      <c r="J249" s="21"/>
    </row>
    <row r="250" spans="1:11" ht="20.25" customHeight="1">
      <c r="A250" s="22" t="s">
        <v>7</v>
      </c>
      <c r="B250" s="23" t="s">
        <v>57</v>
      </c>
      <c r="C250" s="24" t="s">
        <v>17</v>
      </c>
      <c r="D250" s="25">
        <v>25.6</v>
      </c>
      <c r="E250" s="26">
        <v>25.5</v>
      </c>
      <c r="F250" s="26">
        <v>25.6</v>
      </c>
      <c r="G250" s="26">
        <v>25.4</v>
      </c>
      <c r="H250" s="27">
        <v>-0.4</v>
      </c>
      <c r="I250" s="28">
        <f>SUM(D250:H250)</f>
        <v>101.69999999999999</v>
      </c>
      <c r="J250" s="29">
        <f>RANK(I250,$I$248:$I$252)</f>
        <v>2</v>
      </c>
      <c r="K250" s="2" t="s">
        <v>399</v>
      </c>
    </row>
    <row r="251" spans="1:11" ht="7.5" customHeight="1">
      <c r="A251" s="30"/>
      <c r="B251" s="31"/>
      <c r="C251" s="31"/>
      <c r="D251" s="17"/>
      <c r="E251" s="18"/>
      <c r="F251" s="18"/>
      <c r="G251" s="18"/>
      <c r="H251" s="19"/>
      <c r="I251" s="20"/>
      <c r="J251" s="21"/>
    </row>
    <row r="252" spans="1:11" ht="20.25" customHeight="1" thickBot="1">
      <c r="A252" s="32" t="s">
        <v>8</v>
      </c>
      <c r="B252" s="33" t="s">
        <v>389</v>
      </c>
      <c r="C252" s="34" t="s">
        <v>32</v>
      </c>
      <c r="D252" s="35">
        <v>25.6</v>
      </c>
      <c r="E252" s="36">
        <v>26.1</v>
      </c>
      <c r="F252" s="36">
        <v>26</v>
      </c>
      <c r="G252" s="36">
        <v>25.8</v>
      </c>
      <c r="H252" s="37">
        <v>-0.1</v>
      </c>
      <c r="I252" s="110">
        <f>SUM(D252:H252)</f>
        <v>103.4</v>
      </c>
      <c r="J252" s="99">
        <f>RANK(I252,$I$248:$I$252)</f>
        <v>1</v>
      </c>
      <c r="K252" s="2" t="s">
        <v>399</v>
      </c>
    </row>
    <row r="253" spans="1:11" ht="7.5" customHeight="1"/>
    <row r="254" spans="1:11" ht="7.5" customHeight="1"/>
    <row r="255" spans="1:11" ht="15.75" customHeight="1"/>
    <row r="256" spans="1:11" ht="7.5" customHeight="1"/>
    <row r="257" spans="1:11">
      <c r="A257" s="191" t="s">
        <v>185</v>
      </c>
      <c r="B257" s="191"/>
      <c r="C257" s="191"/>
      <c r="D257" s="191"/>
      <c r="E257" s="191"/>
      <c r="F257" s="191"/>
      <c r="G257" s="191"/>
      <c r="H257" s="191"/>
      <c r="I257" s="191"/>
      <c r="J257" s="191"/>
    </row>
    <row r="258" spans="1:11" ht="7.5" customHeight="1" thickBot="1"/>
    <row r="259" spans="1:11">
      <c r="A259" s="192"/>
      <c r="B259" s="194" t="s">
        <v>0</v>
      </c>
      <c r="C259" s="196" t="s">
        <v>1</v>
      </c>
      <c r="D259" s="198" t="s">
        <v>2</v>
      </c>
      <c r="E259" s="199"/>
      <c r="F259" s="199"/>
      <c r="G259" s="199"/>
      <c r="H259" s="200"/>
      <c r="I259" s="201" t="s">
        <v>3</v>
      </c>
      <c r="J259" s="203" t="s">
        <v>4</v>
      </c>
    </row>
    <row r="260" spans="1:11" ht="15.75" thickBot="1">
      <c r="A260" s="193"/>
      <c r="B260" s="195"/>
      <c r="C260" s="197"/>
      <c r="D260" s="4">
        <v>1</v>
      </c>
      <c r="E260" s="5">
        <v>2</v>
      </c>
      <c r="F260" s="5">
        <v>3</v>
      </c>
      <c r="G260" s="5">
        <v>4</v>
      </c>
      <c r="H260" s="6">
        <v>5</v>
      </c>
      <c r="I260" s="202"/>
      <c r="J260" s="204"/>
    </row>
    <row r="261" spans="1:11" ht="7.5" customHeight="1" thickBot="1"/>
    <row r="262" spans="1:11" ht="20.25" customHeight="1">
      <c r="A262" s="7" t="s">
        <v>5</v>
      </c>
      <c r="B262" s="8" t="s">
        <v>150</v>
      </c>
      <c r="C262" s="9" t="s">
        <v>145</v>
      </c>
      <c r="D262" s="10"/>
      <c r="E262" s="11"/>
      <c r="F262" s="11"/>
      <c r="G262" s="11"/>
      <c r="H262" s="12"/>
      <c r="I262" s="13">
        <f>SUM(D262:H262)</f>
        <v>0</v>
      </c>
      <c r="J262" s="14">
        <f>RANK(I262,$I$262:$I$266)</f>
        <v>3</v>
      </c>
    </row>
    <row r="263" spans="1:11" ht="7.5" customHeight="1">
      <c r="A263" s="15"/>
      <c r="B263" s="16"/>
      <c r="C263" s="16"/>
      <c r="D263" s="17"/>
      <c r="E263" s="18"/>
      <c r="F263" s="18"/>
      <c r="G263" s="18"/>
      <c r="H263" s="19"/>
      <c r="I263" s="113"/>
      <c r="J263" s="21"/>
    </row>
    <row r="264" spans="1:11" ht="20.25" customHeight="1">
      <c r="A264" s="22" t="s">
        <v>7</v>
      </c>
      <c r="B264" s="23" t="s">
        <v>66</v>
      </c>
      <c r="C264" s="24" t="s">
        <v>32</v>
      </c>
      <c r="D264" s="25">
        <v>26.5</v>
      </c>
      <c r="E264" s="26">
        <v>26.3</v>
      </c>
      <c r="F264" s="26">
        <v>26.1</v>
      </c>
      <c r="G264" s="26">
        <v>25.8</v>
      </c>
      <c r="H264" s="27">
        <v>-0.85</v>
      </c>
      <c r="I264" s="107">
        <f>SUM(D264:H264)</f>
        <v>103.85000000000001</v>
      </c>
      <c r="J264" s="100">
        <f>RANK(I264,$I$262:$I$266)</f>
        <v>1</v>
      </c>
      <c r="K264" s="2" t="s">
        <v>399</v>
      </c>
    </row>
    <row r="265" spans="1:11" ht="7.5" customHeight="1">
      <c r="A265" s="30"/>
      <c r="B265" s="31"/>
      <c r="C265" s="31"/>
      <c r="D265" s="17"/>
      <c r="E265" s="18"/>
      <c r="F265" s="18"/>
      <c r="G265" s="18"/>
      <c r="H265" s="19"/>
      <c r="I265" s="113"/>
      <c r="J265" s="21"/>
    </row>
    <row r="266" spans="1:11" ht="20.25" customHeight="1" thickBot="1">
      <c r="A266" s="32" t="s">
        <v>8</v>
      </c>
      <c r="B266" s="33" t="s">
        <v>85</v>
      </c>
      <c r="C266" s="34" t="s">
        <v>78</v>
      </c>
      <c r="D266" s="35">
        <v>24.4</v>
      </c>
      <c r="E266" s="36">
        <v>23.6</v>
      </c>
      <c r="F266" s="36">
        <v>23.7</v>
      </c>
      <c r="G266" s="36">
        <v>25.2</v>
      </c>
      <c r="H266" s="37">
        <v>-0.7</v>
      </c>
      <c r="I266" s="110">
        <f>SUM(D266:H266)</f>
        <v>96.2</v>
      </c>
      <c r="J266" s="99">
        <f>RANK(I266,$I$262:$I$266)</f>
        <v>2</v>
      </c>
      <c r="K266" s="2" t="s">
        <v>399</v>
      </c>
    </row>
    <row r="267" spans="1:11" ht="7.5" customHeight="1"/>
    <row r="268" spans="1:11" ht="7.5" customHeight="1"/>
    <row r="269" spans="1:11" ht="15.75" customHeight="1"/>
    <row r="270" spans="1:11" ht="7.5" customHeight="1"/>
    <row r="271" spans="1:11">
      <c r="A271" s="191" t="s">
        <v>186</v>
      </c>
      <c r="B271" s="191"/>
      <c r="C271" s="191"/>
      <c r="D271" s="191"/>
      <c r="E271" s="191"/>
      <c r="F271" s="191"/>
      <c r="G271" s="191"/>
      <c r="H271" s="191"/>
      <c r="I271" s="191"/>
      <c r="J271" s="191"/>
    </row>
    <row r="272" spans="1:11" ht="7.5" customHeight="1" thickBot="1"/>
    <row r="273" spans="1:11">
      <c r="A273" s="192"/>
      <c r="B273" s="194" t="s">
        <v>0</v>
      </c>
      <c r="C273" s="196" t="s">
        <v>1</v>
      </c>
      <c r="D273" s="198" t="s">
        <v>2</v>
      </c>
      <c r="E273" s="199"/>
      <c r="F273" s="199"/>
      <c r="G273" s="199"/>
      <c r="H273" s="200"/>
      <c r="I273" s="201" t="s">
        <v>3</v>
      </c>
      <c r="J273" s="203" t="s">
        <v>4</v>
      </c>
    </row>
    <row r="274" spans="1:11" ht="15.75" thickBot="1">
      <c r="A274" s="193"/>
      <c r="B274" s="195"/>
      <c r="C274" s="197"/>
      <c r="D274" s="4">
        <v>1</v>
      </c>
      <c r="E274" s="5">
        <v>2</v>
      </c>
      <c r="F274" s="5">
        <v>3</v>
      </c>
      <c r="G274" s="5">
        <v>4</v>
      </c>
      <c r="H274" s="6">
        <v>5</v>
      </c>
      <c r="I274" s="202"/>
      <c r="J274" s="204"/>
    </row>
    <row r="275" spans="1:11" ht="7.5" customHeight="1" thickBot="1"/>
    <row r="276" spans="1:11" ht="20.25" customHeight="1">
      <c r="A276" s="7" t="s">
        <v>5</v>
      </c>
      <c r="B276" s="23" t="s">
        <v>148</v>
      </c>
      <c r="C276" s="24" t="s">
        <v>6</v>
      </c>
      <c r="D276" s="10">
        <v>23.2</v>
      </c>
      <c r="E276" s="11">
        <v>24.4</v>
      </c>
      <c r="F276" s="11">
        <v>24.5</v>
      </c>
      <c r="G276" s="11">
        <v>23.4</v>
      </c>
      <c r="H276" s="12">
        <v>-0.25</v>
      </c>
      <c r="I276" s="13">
        <f>SUM(D276:H276)</f>
        <v>95.25</v>
      </c>
      <c r="J276" s="14">
        <f>RANK(I276,$I$276:$I$280)</f>
        <v>1</v>
      </c>
      <c r="K276" s="2" t="s">
        <v>399</v>
      </c>
    </row>
    <row r="277" spans="1:11" ht="7.5" customHeight="1">
      <c r="A277" s="15"/>
      <c r="B277" s="16"/>
      <c r="C277" s="16"/>
      <c r="D277" s="17"/>
      <c r="E277" s="18"/>
      <c r="F277" s="18"/>
      <c r="G277" s="18"/>
      <c r="H277" s="19"/>
      <c r="I277" s="20"/>
      <c r="J277" s="21"/>
    </row>
    <row r="278" spans="1:11" ht="20.25" customHeight="1">
      <c r="A278" s="22" t="s">
        <v>7</v>
      </c>
      <c r="B278" s="23" t="s">
        <v>77</v>
      </c>
      <c r="C278" s="24" t="s">
        <v>52</v>
      </c>
      <c r="D278" s="25">
        <v>22</v>
      </c>
      <c r="E278" s="26">
        <v>23.8</v>
      </c>
      <c r="F278" s="26">
        <v>23.8</v>
      </c>
      <c r="G278" s="26">
        <v>23.1</v>
      </c>
      <c r="H278" s="27">
        <v>-0.2</v>
      </c>
      <c r="I278" s="28">
        <f>SUM(D278:H278)</f>
        <v>92.499999999999986</v>
      </c>
      <c r="J278" s="29">
        <f>RANK(I278,$I$276:$I$280)</f>
        <v>2</v>
      </c>
      <c r="K278" s="2" t="s">
        <v>399</v>
      </c>
    </row>
    <row r="279" spans="1:11" ht="7.5" customHeight="1">
      <c r="A279" s="30"/>
      <c r="B279" s="31"/>
      <c r="C279" s="31"/>
      <c r="D279" s="17"/>
      <c r="E279" s="18"/>
      <c r="F279" s="18"/>
      <c r="G279" s="18"/>
      <c r="H279" s="19"/>
      <c r="I279" s="20"/>
      <c r="J279" s="21"/>
    </row>
    <row r="280" spans="1:11" ht="20.25" customHeight="1" thickBot="1">
      <c r="A280" s="32" t="s">
        <v>8</v>
      </c>
      <c r="B280" s="33" t="s">
        <v>59</v>
      </c>
      <c r="C280" s="34" t="s">
        <v>23</v>
      </c>
      <c r="D280" s="35">
        <v>22.6</v>
      </c>
      <c r="E280" s="36">
        <v>23</v>
      </c>
      <c r="F280" s="36">
        <v>23.3</v>
      </c>
      <c r="G280" s="36">
        <v>22.5</v>
      </c>
      <c r="H280" s="37">
        <v>-0.45</v>
      </c>
      <c r="I280" s="110">
        <f>SUM(D280:H280)</f>
        <v>90.95</v>
      </c>
      <c r="J280" s="99">
        <f>RANK(I280,$I$276:$I$280)</f>
        <v>3</v>
      </c>
      <c r="K280" s="2" t="s">
        <v>399</v>
      </c>
    </row>
    <row r="281" spans="1:11" ht="7.5" customHeight="1"/>
    <row r="282" spans="1:11" ht="7.5" customHeight="1"/>
    <row r="283" spans="1:11" ht="15.75" customHeight="1"/>
    <row r="284" spans="1:11" ht="7.5" customHeight="1"/>
    <row r="285" spans="1:11">
      <c r="A285" s="191" t="s">
        <v>187</v>
      </c>
      <c r="B285" s="191"/>
      <c r="C285" s="191"/>
      <c r="D285" s="191"/>
      <c r="E285" s="191"/>
      <c r="F285" s="191"/>
      <c r="G285" s="191"/>
      <c r="H285" s="191"/>
      <c r="I285" s="191"/>
      <c r="J285" s="191"/>
    </row>
    <row r="286" spans="1:11" ht="7.5" customHeight="1" thickBot="1"/>
    <row r="287" spans="1:11">
      <c r="A287" s="192"/>
      <c r="B287" s="194" t="s">
        <v>0</v>
      </c>
      <c r="C287" s="196" t="s">
        <v>1</v>
      </c>
      <c r="D287" s="198" t="s">
        <v>2</v>
      </c>
      <c r="E287" s="199"/>
      <c r="F287" s="199"/>
      <c r="G287" s="199"/>
      <c r="H287" s="200"/>
      <c r="I287" s="201" t="s">
        <v>3</v>
      </c>
      <c r="J287" s="203" t="s">
        <v>4</v>
      </c>
    </row>
    <row r="288" spans="1:11" ht="15.75" thickBot="1">
      <c r="A288" s="193"/>
      <c r="B288" s="195"/>
      <c r="C288" s="197"/>
      <c r="D288" s="4">
        <v>1</v>
      </c>
      <c r="E288" s="5">
        <v>2</v>
      </c>
      <c r="F288" s="5">
        <v>3</v>
      </c>
      <c r="G288" s="5">
        <v>4</v>
      </c>
      <c r="H288" s="6">
        <v>5</v>
      </c>
      <c r="I288" s="202"/>
      <c r="J288" s="204"/>
    </row>
    <row r="289" spans="1:11" ht="7.5" customHeight="1" thickBot="1"/>
    <row r="290" spans="1:11" ht="20.25" customHeight="1">
      <c r="A290" s="7" t="s">
        <v>5</v>
      </c>
      <c r="B290" s="116" t="s">
        <v>63</v>
      </c>
      <c r="C290" s="117" t="s">
        <v>23</v>
      </c>
      <c r="D290" s="118">
        <v>22.7</v>
      </c>
      <c r="E290" s="119">
        <v>22.8</v>
      </c>
      <c r="F290" s="119">
        <v>23</v>
      </c>
      <c r="G290" s="119">
        <v>22.6</v>
      </c>
      <c r="H290" s="120">
        <v>-0.55000000000000004</v>
      </c>
      <c r="I290" s="121">
        <f>SUM(D290:H290)</f>
        <v>90.55</v>
      </c>
      <c r="J290" s="109">
        <f>RANK(I290,$I$290:$I$294)</f>
        <v>3</v>
      </c>
      <c r="K290" s="2" t="s">
        <v>399</v>
      </c>
    </row>
    <row r="291" spans="1:11" ht="7.5" customHeight="1">
      <c r="A291" s="15"/>
      <c r="B291" s="16"/>
      <c r="C291" s="16"/>
      <c r="D291" s="127"/>
      <c r="E291" s="16"/>
      <c r="F291" s="16"/>
      <c r="G291" s="16"/>
      <c r="H291" s="128"/>
      <c r="I291" s="101"/>
      <c r="J291" s="129"/>
    </row>
    <row r="292" spans="1:11" ht="20.25" customHeight="1">
      <c r="A292" s="130" t="s">
        <v>7</v>
      </c>
      <c r="B292" s="111" t="s">
        <v>351</v>
      </c>
      <c r="C292" s="131" t="s">
        <v>6</v>
      </c>
      <c r="D292" s="132">
        <v>23.4</v>
      </c>
      <c r="E292" s="133">
        <v>22.5</v>
      </c>
      <c r="F292" s="133">
        <v>22.6</v>
      </c>
      <c r="G292" s="133">
        <v>22.5</v>
      </c>
      <c r="H292" s="134">
        <v>-0.2</v>
      </c>
      <c r="I292" s="105">
        <f>SUM(D292:H292)</f>
        <v>90.8</v>
      </c>
      <c r="J292" s="103">
        <f>RANK(I292,$I$290:$I$294)</f>
        <v>2</v>
      </c>
      <c r="K292" s="2" t="s">
        <v>399</v>
      </c>
    </row>
    <row r="293" spans="1:11" ht="7.5" customHeight="1">
      <c r="A293" s="15"/>
      <c r="B293" s="16"/>
      <c r="C293" s="16"/>
      <c r="D293" s="127"/>
      <c r="E293" s="16"/>
      <c r="F293" s="16"/>
      <c r="G293" s="16"/>
      <c r="H293" s="128"/>
      <c r="I293" s="101"/>
      <c r="J293" s="129"/>
    </row>
    <row r="294" spans="1:11" ht="20.25" customHeight="1" thickBot="1">
      <c r="A294" s="122" t="s">
        <v>8</v>
      </c>
      <c r="B294" s="76" t="s">
        <v>199</v>
      </c>
      <c r="C294" s="123" t="s">
        <v>200</v>
      </c>
      <c r="D294" s="124">
        <v>24.4</v>
      </c>
      <c r="E294" s="125">
        <v>24.7</v>
      </c>
      <c r="F294" s="125">
        <v>24.7</v>
      </c>
      <c r="G294" s="125">
        <v>24.7</v>
      </c>
      <c r="H294" s="126">
        <v>-0.1</v>
      </c>
      <c r="I294" s="106">
        <f>SUM(D294:H294)</f>
        <v>98.4</v>
      </c>
      <c r="J294" s="104">
        <f>RANK(I294,$I$290:$I$294)</f>
        <v>1</v>
      </c>
      <c r="K294" s="2" t="s">
        <v>399</v>
      </c>
    </row>
    <row r="295" spans="1:11" ht="20.25" customHeight="1">
      <c r="A295" s="112"/>
      <c r="B295" s="59"/>
      <c r="C295" s="60"/>
      <c r="D295" s="62"/>
      <c r="E295" s="62"/>
      <c r="F295" s="62"/>
      <c r="G295" s="62"/>
      <c r="H295" s="62"/>
      <c r="I295" s="45"/>
      <c r="J295" s="45"/>
    </row>
    <row r="296" spans="1:11" ht="7.5" customHeight="1"/>
    <row r="297" spans="1:11" ht="15.75" customHeight="1"/>
    <row r="298" spans="1:11" ht="7.5" customHeight="1"/>
    <row r="299" spans="1:11">
      <c r="A299" s="191" t="s">
        <v>188</v>
      </c>
      <c r="B299" s="191"/>
      <c r="C299" s="191"/>
      <c r="D299" s="191"/>
      <c r="E299" s="191"/>
      <c r="F299" s="191"/>
      <c r="G299" s="191"/>
      <c r="H299" s="191"/>
      <c r="I299" s="191"/>
      <c r="J299" s="191"/>
    </row>
    <row r="300" spans="1:11" ht="7.5" customHeight="1" thickBot="1"/>
    <row r="301" spans="1:11">
      <c r="A301" s="192"/>
      <c r="B301" s="194" t="s">
        <v>0</v>
      </c>
      <c r="C301" s="196" t="s">
        <v>1</v>
      </c>
      <c r="D301" s="198" t="s">
        <v>2</v>
      </c>
      <c r="E301" s="199"/>
      <c r="F301" s="199"/>
      <c r="G301" s="199"/>
      <c r="H301" s="200"/>
      <c r="I301" s="201" t="s">
        <v>3</v>
      </c>
      <c r="J301" s="203" t="s">
        <v>4</v>
      </c>
    </row>
    <row r="302" spans="1:11" ht="15.75" thickBot="1">
      <c r="A302" s="193"/>
      <c r="B302" s="195"/>
      <c r="C302" s="197"/>
      <c r="D302" s="4">
        <v>1</v>
      </c>
      <c r="E302" s="5">
        <v>2</v>
      </c>
      <c r="F302" s="5">
        <v>3</v>
      </c>
      <c r="G302" s="5">
        <v>4</v>
      </c>
      <c r="H302" s="6">
        <v>5</v>
      </c>
      <c r="I302" s="202"/>
      <c r="J302" s="204"/>
    </row>
    <row r="303" spans="1:11" ht="7.5" customHeight="1" thickBot="1"/>
    <row r="304" spans="1:11" ht="20.25" customHeight="1">
      <c r="A304" s="7" t="s">
        <v>5</v>
      </c>
      <c r="B304" s="23" t="s">
        <v>66</v>
      </c>
      <c r="C304" s="24" t="s">
        <v>32</v>
      </c>
      <c r="D304" s="10">
        <v>25.8</v>
      </c>
      <c r="E304" s="11">
        <v>26.4</v>
      </c>
      <c r="F304" s="11">
        <v>26.3</v>
      </c>
      <c r="G304" s="11">
        <v>26.3</v>
      </c>
      <c r="H304" s="12">
        <v>-0.1</v>
      </c>
      <c r="I304" s="13">
        <f>SUM(D304:H304)</f>
        <v>104.7</v>
      </c>
      <c r="J304" s="14">
        <f>RANK(I304,$I$304:$I$308)</f>
        <v>1</v>
      </c>
      <c r="K304" s="2" t="s">
        <v>399</v>
      </c>
    </row>
    <row r="305" spans="1:11" ht="7.5" customHeight="1">
      <c r="A305" s="15"/>
      <c r="B305" s="16"/>
      <c r="C305" s="16"/>
      <c r="D305" s="127"/>
      <c r="E305" s="16"/>
      <c r="F305" s="16"/>
      <c r="G305" s="16"/>
      <c r="H305" s="128"/>
      <c r="I305" s="101"/>
      <c r="J305" s="129"/>
    </row>
    <row r="306" spans="1:11" ht="20.25" customHeight="1">
      <c r="A306" s="22" t="s">
        <v>7</v>
      </c>
      <c r="B306" s="23" t="s">
        <v>85</v>
      </c>
      <c r="C306" s="24" t="s">
        <v>78</v>
      </c>
      <c r="D306" s="25">
        <v>22.3</v>
      </c>
      <c r="E306" s="26">
        <v>22.3</v>
      </c>
      <c r="F306" s="26">
        <v>22.8</v>
      </c>
      <c r="G306" s="26">
        <v>24</v>
      </c>
      <c r="H306" s="27">
        <v>-0.05</v>
      </c>
      <c r="I306" s="28">
        <f>SUM(D306:H306)</f>
        <v>91.350000000000009</v>
      </c>
      <c r="J306" s="29">
        <f>RANK(I306,$I$304:$I$308)</f>
        <v>3</v>
      </c>
      <c r="K306" s="2" t="s">
        <v>399</v>
      </c>
    </row>
    <row r="307" spans="1:11" ht="7.5" customHeight="1">
      <c r="A307" s="64"/>
      <c r="B307" s="65"/>
      <c r="C307" s="65"/>
      <c r="D307" s="135"/>
      <c r="E307" s="65"/>
      <c r="F307" s="65"/>
      <c r="G307" s="65"/>
      <c r="H307" s="136"/>
      <c r="I307" s="102"/>
      <c r="J307" s="137"/>
    </row>
    <row r="308" spans="1:11" ht="20.25" customHeight="1" thickBot="1">
      <c r="A308" s="32" t="s">
        <v>8</v>
      </c>
      <c r="B308" s="33" t="s">
        <v>63</v>
      </c>
      <c r="C308" s="34" t="s">
        <v>23</v>
      </c>
      <c r="D308" s="35">
        <v>26.1</v>
      </c>
      <c r="E308" s="36">
        <v>24.9</v>
      </c>
      <c r="F308" s="36">
        <v>25</v>
      </c>
      <c r="G308" s="36">
        <v>25.9</v>
      </c>
      <c r="H308" s="37">
        <v>0</v>
      </c>
      <c r="I308" s="110">
        <f>SUM(D308:H308)</f>
        <v>101.9</v>
      </c>
      <c r="J308" s="99">
        <f>RANK(I308,$I$304:$I$308)</f>
        <v>2</v>
      </c>
      <c r="K308" s="2" t="s">
        <v>399</v>
      </c>
    </row>
  </sheetData>
  <mergeCells count="305">
    <mergeCell ref="C153:H153"/>
    <mergeCell ref="A146:A148"/>
    <mergeCell ref="C146:C148"/>
    <mergeCell ref="D146:D148"/>
    <mergeCell ref="E146:E148"/>
    <mergeCell ref="F146:F148"/>
    <mergeCell ref="G146:G148"/>
    <mergeCell ref="H146:H148"/>
    <mergeCell ref="I146:I148"/>
    <mergeCell ref="J146:J148"/>
    <mergeCell ref="A124:A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H138:H140"/>
    <mergeCell ref="J128:J129"/>
    <mergeCell ref="A133:J133"/>
    <mergeCell ref="A135:A136"/>
    <mergeCell ref="B135:B136"/>
    <mergeCell ref="C135:C136"/>
    <mergeCell ref="D135:H135"/>
    <mergeCell ref="I135:I136"/>
    <mergeCell ref="J135:J136"/>
    <mergeCell ref="A128:A129"/>
    <mergeCell ref="C128:C129"/>
    <mergeCell ref="D128:D129"/>
    <mergeCell ref="E128:E129"/>
    <mergeCell ref="F128:F129"/>
    <mergeCell ref="A205:A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I179:I181"/>
    <mergeCell ref="J179:J181"/>
    <mergeCell ref="A183:A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A169:A170"/>
    <mergeCell ref="C169:C170"/>
    <mergeCell ref="A179:A181"/>
    <mergeCell ref="C179:C181"/>
    <mergeCell ref="D179:D181"/>
    <mergeCell ref="E179:E181"/>
    <mergeCell ref="F179:F181"/>
    <mergeCell ref="G179:G181"/>
    <mergeCell ref="H179:H181"/>
    <mergeCell ref="D169:D170"/>
    <mergeCell ref="E169:E170"/>
    <mergeCell ref="F169:F170"/>
    <mergeCell ref="G169:G170"/>
    <mergeCell ref="H169:H170"/>
    <mergeCell ref="J172:J174"/>
    <mergeCell ref="A176:A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A172:A174"/>
    <mergeCell ref="C172:C174"/>
    <mergeCell ref="D172:D174"/>
    <mergeCell ref="E172:E174"/>
    <mergeCell ref="F172:F174"/>
    <mergeCell ref="G172:G174"/>
    <mergeCell ref="H172:H174"/>
    <mergeCell ref="I172:I174"/>
    <mergeCell ref="I169:I170"/>
    <mergeCell ref="J169:J170"/>
    <mergeCell ref="A25:J25"/>
    <mergeCell ref="A27:A28"/>
    <mergeCell ref="B27:B28"/>
    <mergeCell ref="C27:C28"/>
    <mergeCell ref="D27:H27"/>
    <mergeCell ref="I27:I28"/>
    <mergeCell ref="J27:J28"/>
    <mergeCell ref="A117:A118"/>
    <mergeCell ref="B117:B118"/>
    <mergeCell ref="C117:C118"/>
    <mergeCell ref="D117:H117"/>
    <mergeCell ref="I117:I118"/>
    <mergeCell ref="J117:J118"/>
    <mergeCell ref="G120:G122"/>
    <mergeCell ref="H120:H122"/>
    <mergeCell ref="I120:I122"/>
    <mergeCell ref="J120:J122"/>
    <mergeCell ref="A120:A122"/>
    <mergeCell ref="C120:C122"/>
    <mergeCell ref="D120:D122"/>
    <mergeCell ref="E120:E122"/>
    <mergeCell ref="F120:F122"/>
    <mergeCell ref="A1:J1"/>
    <mergeCell ref="A3:J3"/>
    <mergeCell ref="A5:A6"/>
    <mergeCell ref="B5:B6"/>
    <mergeCell ref="C5:C6"/>
    <mergeCell ref="D5:H5"/>
    <mergeCell ref="I5:I6"/>
    <mergeCell ref="J5:J6"/>
    <mergeCell ref="A115:J115"/>
    <mergeCell ref="A53:J53"/>
    <mergeCell ref="A55:A56"/>
    <mergeCell ref="B55:B56"/>
    <mergeCell ref="C55:C56"/>
    <mergeCell ref="D55:H55"/>
    <mergeCell ref="I55:I56"/>
    <mergeCell ref="J55:J56"/>
    <mergeCell ref="A88:J88"/>
    <mergeCell ref="A90:A91"/>
    <mergeCell ref="B90:B91"/>
    <mergeCell ref="C90:C91"/>
    <mergeCell ref="D90:H90"/>
    <mergeCell ref="I90:I91"/>
    <mergeCell ref="J90:J91"/>
    <mergeCell ref="A142:A144"/>
    <mergeCell ref="C142:C144"/>
    <mergeCell ref="D142:D144"/>
    <mergeCell ref="G128:G129"/>
    <mergeCell ref="H128:H129"/>
    <mergeCell ref="I128:I129"/>
    <mergeCell ref="E142:E144"/>
    <mergeCell ref="F142:F144"/>
    <mergeCell ref="G142:G144"/>
    <mergeCell ref="H142:H144"/>
    <mergeCell ref="I142:I144"/>
    <mergeCell ref="I138:I140"/>
    <mergeCell ref="J138:J140"/>
    <mergeCell ref="A138:A140"/>
    <mergeCell ref="C138:C140"/>
    <mergeCell ref="D138:D140"/>
    <mergeCell ref="E138:E140"/>
    <mergeCell ref="F138:F140"/>
    <mergeCell ref="G138:G140"/>
    <mergeCell ref="G154:G155"/>
    <mergeCell ref="H154:H155"/>
    <mergeCell ref="I154:I155"/>
    <mergeCell ref="J154:J155"/>
    <mergeCell ref="A154:A155"/>
    <mergeCell ref="C154:C155"/>
    <mergeCell ref="D154:D155"/>
    <mergeCell ref="E154:E155"/>
    <mergeCell ref="F154:F155"/>
    <mergeCell ref="J142:J144"/>
    <mergeCell ref="A149:J149"/>
    <mergeCell ref="A151:A152"/>
    <mergeCell ref="B151:B152"/>
    <mergeCell ref="C151:C152"/>
    <mergeCell ref="D151:H151"/>
    <mergeCell ref="I151:I152"/>
    <mergeCell ref="J151:J152"/>
    <mergeCell ref="A157:A158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G160:G161"/>
    <mergeCell ref="H160:H161"/>
    <mergeCell ref="I160:I161"/>
    <mergeCell ref="J160:J161"/>
    <mergeCell ref="A163:A164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A160:A161"/>
    <mergeCell ref="C160:C161"/>
    <mergeCell ref="D160:D161"/>
    <mergeCell ref="E160:E161"/>
    <mergeCell ref="F160:F161"/>
    <mergeCell ref="G166:G167"/>
    <mergeCell ref="H166:H167"/>
    <mergeCell ref="I166:I167"/>
    <mergeCell ref="J166:J167"/>
    <mergeCell ref="A166:A167"/>
    <mergeCell ref="C166:C167"/>
    <mergeCell ref="D166:D167"/>
    <mergeCell ref="E166:E167"/>
    <mergeCell ref="F166:F167"/>
    <mergeCell ref="G186:G188"/>
    <mergeCell ref="H186:H188"/>
    <mergeCell ref="I186:I188"/>
    <mergeCell ref="J186:J188"/>
    <mergeCell ref="A192:J192"/>
    <mergeCell ref="A186:A188"/>
    <mergeCell ref="C186:C188"/>
    <mergeCell ref="D186:D188"/>
    <mergeCell ref="E186:E188"/>
    <mergeCell ref="F186:F188"/>
    <mergeCell ref="J194:J195"/>
    <mergeCell ref="A197:A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A194:A195"/>
    <mergeCell ref="B194:B195"/>
    <mergeCell ref="C194:C195"/>
    <mergeCell ref="D194:H194"/>
    <mergeCell ref="I194:I195"/>
    <mergeCell ref="G200:G201"/>
    <mergeCell ref="H200:H201"/>
    <mergeCell ref="I200:I201"/>
    <mergeCell ref="J200:J201"/>
    <mergeCell ref="A203:A204"/>
    <mergeCell ref="C203:C204"/>
    <mergeCell ref="D203:D204"/>
    <mergeCell ref="E203:E204"/>
    <mergeCell ref="F203:F204"/>
    <mergeCell ref="G203:G204"/>
    <mergeCell ref="H203:H204"/>
    <mergeCell ref="I203:I204"/>
    <mergeCell ref="J203:J204"/>
    <mergeCell ref="A200:A201"/>
    <mergeCell ref="C200:C201"/>
    <mergeCell ref="D200:D201"/>
    <mergeCell ref="E200:E201"/>
    <mergeCell ref="F200:F201"/>
    <mergeCell ref="G208:G209"/>
    <mergeCell ref="H208:H209"/>
    <mergeCell ref="I208:I209"/>
    <mergeCell ref="J208:J209"/>
    <mergeCell ref="A208:A209"/>
    <mergeCell ref="C208:C209"/>
    <mergeCell ref="D208:D209"/>
    <mergeCell ref="E208:E209"/>
    <mergeCell ref="F208:F209"/>
    <mergeCell ref="A214:J214"/>
    <mergeCell ref="A243:J243"/>
    <mergeCell ref="A245:A246"/>
    <mergeCell ref="B245:B246"/>
    <mergeCell ref="C245:C246"/>
    <mergeCell ref="D245:H245"/>
    <mergeCell ref="I245:I246"/>
    <mergeCell ref="J245:J246"/>
    <mergeCell ref="J216:J217"/>
    <mergeCell ref="A227:J227"/>
    <mergeCell ref="A229:A230"/>
    <mergeCell ref="B229:B230"/>
    <mergeCell ref="C229:C230"/>
    <mergeCell ref="D229:H229"/>
    <mergeCell ref="I229:I230"/>
    <mergeCell ref="J229:J230"/>
    <mergeCell ref="A216:A217"/>
    <mergeCell ref="B216:B217"/>
    <mergeCell ref="C216:C217"/>
    <mergeCell ref="D216:H216"/>
    <mergeCell ref="I216:I217"/>
    <mergeCell ref="A271:J271"/>
    <mergeCell ref="A273:A274"/>
    <mergeCell ref="B273:B274"/>
    <mergeCell ref="C273:C274"/>
    <mergeCell ref="D273:H273"/>
    <mergeCell ref="I273:I274"/>
    <mergeCell ref="J273:J274"/>
    <mergeCell ref="A257:J257"/>
    <mergeCell ref="A259:A260"/>
    <mergeCell ref="B259:B260"/>
    <mergeCell ref="C259:C260"/>
    <mergeCell ref="D259:H259"/>
    <mergeCell ref="I259:I260"/>
    <mergeCell ref="J259:J260"/>
    <mergeCell ref="A299:J299"/>
    <mergeCell ref="A301:A302"/>
    <mergeCell ref="B301:B302"/>
    <mergeCell ref="C301:C302"/>
    <mergeCell ref="D301:H301"/>
    <mergeCell ref="I301:I302"/>
    <mergeCell ref="J301:J302"/>
    <mergeCell ref="A285:J285"/>
    <mergeCell ref="A287:A288"/>
    <mergeCell ref="B287:B288"/>
    <mergeCell ref="C287:C288"/>
    <mergeCell ref="D287:H287"/>
    <mergeCell ref="I287:I288"/>
    <mergeCell ref="J287:J288"/>
  </mergeCells>
  <conditionalFormatting sqref="J58:J67 J76:J84 J93:J107 J120:J122 J219:J223 J290 J110:J111 J154:J155 J166:J167 J197:J198 J295 J8 J20:J21 J30:J34 J157:J158 J160:J161 J200:J201 J208:J210 J203:J204 J169:J170 J47:J49 J11:J15 J37:J44 J128:J129">
    <cfRule type="expression" priority="393" stopIfTrue="1">
      <formula>I8=0</formula>
    </cfRule>
    <cfRule type="cellIs" dxfId="188" priority="394" stopIfTrue="1" operator="equal">
      <formula>1</formula>
    </cfRule>
    <cfRule type="cellIs" dxfId="187" priority="395" stopIfTrue="1" operator="equal">
      <formula>2</formula>
    </cfRule>
    <cfRule type="cellIs" dxfId="186" priority="396" stopIfTrue="1" operator="equal">
      <formula>3</formula>
    </cfRule>
  </conditionalFormatting>
  <conditionalFormatting sqref="J17 J19">
    <cfRule type="expression" priority="389" stopIfTrue="1">
      <formula>I17=0</formula>
    </cfRule>
    <cfRule type="cellIs" dxfId="185" priority="390" stopIfTrue="1" operator="equal">
      <formula>1</formula>
    </cfRule>
    <cfRule type="cellIs" dxfId="184" priority="391" stopIfTrue="1" operator="equal">
      <formula>2</formula>
    </cfRule>
    <cfRule type="cellIs" dxfId="183" priority="392" stopIfTrue="1" operator="equal">
      <formula>3</formula>
    </cfRule>
  </conditionalFormatting>
  <conditionalFormatting sqref="J68:J75">
    <cfRule type="expression" priority="385" stopIfTrue="1">
      <formula>I68=0</formula>
    </cfRule>
    <cfRule type="cellIs" dxfId="182" priority="386" stopIfTrue="1" operator="equal">
      <formula>1</formula>
    </cfRule>
    <cfRule type="cellIs" dxfId="181" priority="387" stopIfTrue="1" operator="equal">
      <formula>2</formula>
    </cfRule>
    <cfRule type="cellIs" dxfId="180" priority="388" stopIfTrue="1" operator="equal">
      <formula>3</formula>
    </cfRule>
  </conditionalFormatting>
  <conditionalFormatting sqref="J138:J140">
    <cfRule type="expression" priority="377" stopIfTrue="1">
      <formula>I138=0</formula>
    </cfRule>
    <cfRule type="cellIs" dxfId="179" priority="378" stopIfTrue="1" operator="equal">
      <formula>1</formula>
    </cfRule>
    <cfRule type="cellIs" dxfId="178" priority="379" stopIfTrue="1" operator="equal">
      <formula>2</formula>
    </cfRule>
    <cfRule type="cellIs" dxfId="177" priority="380" stopIfTrue="1" operator="equal">
      <formula>3</formula>
    </cfRule>
  </conditionalFormatting>
  <conditionalFormatting sqref="J142:J144">
    <cfRule type="expression" priority="357" stopIfTrue="1">
      <formula>I142=0</formula>
    </cfRule>
    <cfRule type="cellIs" dxfId="176" priority="358" stopIfTrue="1" operator="equal">
      <formula>1</formula>
    </cfRule>
    <cfRule type="cellIs" dxfId="175" priority="359" stopIfTrue="1" operator="equal">
      <formula>2</formula>
    </cfRule>
    <cfRule type="cellIs" dxfId="174" priority="360" stopIfTrue="1" operator="equal">
      <formula>3</formula>
    </cfRule>
  </conditionalFormatting>
  <conditionalFormatting sqref="J186:J188">
    <cfRule type="expression" priority="353" stopIfTrue="1">
      <formula>I186=0</formula>
    </cfRule>
    <cfRule type="cellIs" dxfId="173" priority="354" stopIfTrue="1" operator="equal">
      <formula>1</formula>
    </cfRule>
    <cfRule type="cellIs" dxfId="172" priority="355" stopIfTrue="1" operator="equal">
      <formula>2</formula>
    </cfRule>
    <cfRule type="cellIs" dxfId="171" priority="356" stopIfTrue="1" operator="equal">
      <formula>3</formula>
    </cfRule>
  </conditionalFormatting>
  <conditionalFormatting sqref="J163:J164">
    <cfRule type="expression" priority="337" stopIfTrue="1">
      <formula>I163=0</formula>
    </cfRule>
    <cfRule type="cellIs" dxfId="170" priority="338" stopIfTrue="1" operator="equal">
      <formula>1</formula>
    </cfRule>
    <cfRule type="cellIs" dxfId="169" priority="339" stopIfTrue="1" operator="equal">
      <formula>2</formula>
    </cfRule>
    <cfRule type="cellIs" dxfId="168" priority="340" stopIfTrue="1" operator="equal">
      <formula>3</formula>
    </cfRule>
  </conditionalFormatting>
  <conditionalFormatting sqref="J232:J233">
    <cfRule type="expression" priority="301" stopIfTrue="1">
      <formula>I232=0</formula>
    </cfRule>
    <cfRule type="cellIs" dxfId="167" priority="302" stopIfTrue="1" operator="equal">
      <formula>1</formula>
    </cfRule>
    <cfRule type="cellIs" dxfId="166" priority="303" stopIfTrue="1" operator="equal">
      <formula>2</formula>
    </cfRule>
    <cfRule type="cellIs" dxfId="165" priority="304" stopIfTrue="1" operator="equal">
      <formula>3</formula>
    </cfRule>
  </conditionalFormatting>
  <conditionalFormatting sqref="J234:J235">
    <cfRule type="expression" priority="297" stopIfTrue="1">
      <formula>I234=0</formula>
    </cfRule>
    <cfRule type="cellIs" dxfId="164" priority="298" stopIfTrue="1" operator="equal">
      <formula>1</formula>
    </cfRule>
    <cfRule type="cellIs" dxfId="163" priority="299" stopIfTrue="1" operator="equal">
      <formula>2</formula>
    </cfRule>
    <cfRule type="cellIs" dxfId="162" priority="300" stopIfTrue="1" operator="equal">
      <formula>3</formula>
    </cfRule>
  </conditionalFormatting>
  <conditionalFormatting sqref="J238:J239">
    <cfRule type="expression" priority="293" stopIfTrue="1">
      <formula>I238=0</formula>
    </cfRule>
    <cfRule type="cellIs" dxfId="161" priority="294" stopIfTrue="1" operator="equal">
      <formula>1</formula>
    </cfRule>
    <cfRule type="cellIs" dxfId="160" priority="295" stopIfTrue="1" operator="equal">
      <formula>2</formula>
    </cfRule>
    <cfRule type="cellIs" dxfId="159" priority="296" stopIfTrue="1" operator="equal">
      <formula>3</formula>
    </cfRule>
  </conditionalFormatting>
  <conditionalFormatting sqref="J237">
    <cfRule type="expression" priority="289" stopIfTrue="1">
      <formula>I237=0</formula>
    </cfRule>
    <cfRule type="cellIs" dxfId="158" priority="290" stopIfTrue="1" operator="equal">
      <formula>1</formula>
    </cfRule>
    <cfRule type="cellIs" dxfId="157" priority="291" stopIfTrue="1" operator="equal">
      <formula>2</formula>
    </cfRule>
    <cfRule type="cellIs" dxfId="156" priority="292" stopIfTrue="1" operator="equal">
      <formula>3</formula>
    </cfRule>
  </conditionalFormatting>
  <conditionalFormatting sqref="J248:J249">
    <cfRule type="expression" priority="285" stopIfTrue="1">
      <formula>I248=0</formula>
    </cfRule>
    <cfRule type="cellIs" dxfId="155" priority="286" stopIfTrue="1" operator="equal">
      <formula>1</formula>
    </cfRule>
    <cfRule type="cellIs" dxfId="154" priority="287" stopIfTrue="1" operator="equal">
      <formula>2</formula>
    </cfRule>
    <cfRule type="cellIs" dxfId="153" priority="288" stopIfTrue="1" operator="equal">
      <formula>3</formula>
    </cfRule>
  </conditionalFormatting>
  <conditionalFormatting sqref="J250:J251">
    <cfRule type="expression" priority="281" stopIfTrue="1">
      <formula>I250=0</formula>
    </cfRule>
    <cfRule type="cellIs" dxfId="152" priority="282" stopIfTrue="1" operator="equal">
      <formula>1</formula>
    </cfRule>
    <cfRule type="cellIs" dxfId="151" priority="283" stopIfTrue="1" operator="equal">
      <formula>2</formula>
    </cfRule>
    <cfRule type="cellIs" dxfId="150" priority="284" stopIfTrue="1" operator="equal">
      <formula>3</formula>
    </cfRule>
  </conditionalFormatting>
  <conditionalFormatting sqref="J252:J253">
    <cfRule type="expression" priority="273" stopIfTrue="1">
      <formula>I252=0</formula>
    </cfRule>
    <cfRule type="cellIs" dxfId="149" priority="274" stopIfTrue="1" operator="equal">
      <formula>1</formula>
    </cfRule>
    <cfRule type="cellIs" dxfId="148" priority="275" stopIfTrue="1" operator="equal">
      <formula>2</formula>
    </cfRule>
    <cfRule type="cellIs" dxfId="147" priority="276" stopIfTrue="1" operator="equal">
      <formula>3</formula>
    </cfRule>
  </conditionalFormatting>
  <conditionalFormatting sqref="J262">
    <cfRule type="expression" priority="265" stopIfTrue="1">
      <formula>I262=0</formula>
    </cfRule>
    <cfRule type="cellIs" dxfId="146" priority="266" stopIfTrue="1" operator="equal">
      <formula>1</formula>
    </cfRule>
    <cfRule type="cellIs" dxfId="145" priority="267" stopIfTrue="1" operator="equal">
      <formula>2</formula>
    </cfRule>
    <cfRule type="cellIs" dxfId="144" priority="268" stopIfTrue="1" operator="equal">
      <formula>3</formula>
    </cfRule>
  </conditionalFormatting>
  <conditionalFormatting sqref="J264">
    <cfRule type="expression" priority="261" stopIfTrue="1">
      <formula>I264=0</formula>
    </cfRule>
    <cfRule type="cellIs" dxfId="143" priority="262" stopIfTrue="1" operator="equal">
      <formula>1</formula>
    </cfRule>
    <cfRule type="cellIs" dxfId="142" priority="263" stopIfTrue="1" operator="equal">
      <formula>2</formula>
    </cfRule>
    <cfRule type="cellIs" dxfId="141" priority="264" stopIfTrue="1" operator="equal">
      <formula>3</formula>
    </cfRule>
  </conditionalFormatting>
  <conditionalFormatting sqref="J266:J267">
    <cfRule type="expression" priority="253" stopIfTrue="1">
      <formula>I266=0</formula>
    </cfRule>
    <cfRule type="cellIs" dxfId="140" priority="254" stopIfTrue="1" operator="equal">
      <formula>1</formula>
    </cfRule>
    <cfRule type="cellIs" dxfId="139" priority="255" stopIfTrue="1" operator="equal">
      <formula>2</formula>
    </cfRule>
    <cfRule type="cellIs" dxfId="138" priority="256" stopIfTrue="1" operator="equal">
      <formula>3</formula>
    </cfRule>
  </conditionalFormatting>
  <conditionalFormatting sqref="J276:J277">
    <cfRule type="expression" priority="245" stopIfTrue="1">
      <formula>I276=0</formula>
    </cfRule>
    <cfRule type="cellIs" dxfId="137" priority="246" stopIfTrue="1" operator="equal">
      <formula>1</formula>
    </cfRule>
    <cfRule type="cellIs" dxfId="136" priority="247" stopIfTrue="1" operator="equal">
      <formula>2</formula>
    </cfRule>
    <cfRule type="cellIs" dxfId="135" priority="248" stopIfTrue="1" operator="equal">
      <formula>3</formula>
    </cfRule>
  </conditionalFormatting>
  <conditionalFormatting sqref="J278:J279">
    <cfRule type="expression" priority="241" stopIfTrue="1">
      <formula>I278=0</formula>
    </cfRule>
    <cfRule type="cellIs" dxfId="134" priority="242" stopIfTrue="1" operator="equal">
      <formula>1</formula>
    </cfRule>
    <cfRule type="cellIs" dxfId="133" priority="243" stopIfTrue="1" operator="equal">
      <formula>2</formula>
    </cfRule>
    <cfRule type="cellIs" dxfId="132" priority="244" stopIfTrue="1" operator="equal">
      <formula>3</formula>
    </cfRule>
  </conditionalFormatting>
  <conditionalFormatting sqref="J280:J281">
    <cfRule type="expression" priority="233" stopIfTrue="1">
      <formula>I280=0</formula>
    </cfRule>
    <cfRule type="cellIs" dxfId="131" priority="234" stopIfTrue="1" operator="equal">
      <formula>1</formula>
    </cfRule>
    <cfRule type="cellIs" dxfId="130" priority="235" stopIfTrue="1" operator="equal">
      <formula>2</formula>
    </cfRule>
    <cfRule type="cellIs" dxfId="129" priority="236" stopIfTrue="1" operator="equal">
      <formula>3</formula>
    </cfRule>
  </conditionalFormatting>
  <conditionalFormatting sqref="J308">
    <cfRule type="expression" priority="213" stopIfTrue="1">
      <formula>I308=0</formula>
    </cfRule>
    <cfRule type="cellIs" dxfId="128" priority="214" stopIfTrue="1" operator="equal">
      <formula>1</formula>
    </cfRule>
    <cfRule type="cellIs" dxfId="127" priority="215" stopIfTrue="1" operator="equal">
      <formula>2</formula>
    </cfRule>
    <cfRule type="cellIs" dxfId="126" priority="216" stopIfTrue="1" operator="equal">
      <formula>3</formula>
    </cfRule>
  </conditionalFormatting>
  <conditionalFormatting sqref="J304">
    <cfRule type="expression" priority="209" stopIfTrue="1">
      <formula>I304=0</formula>
    </cfRule>
    <cfRule type="cellIs" dxfId="125" priority="210" stopIfTrue="1" operator="equal">
      <formula>1</formula>
    </cfRule>
    <cfRule type="cellIs" dxfId="124" priority="211" stopIfTrue="1" operator="equal">
      <formula>2</formula>
    </cfRule>
    <cfRule type="cellIs" dxfId="123" priority="212" stopIfTrue="1" operator="equal">
      <formula>3</formula>
    </cfRule>
  </conditionalFormatting>
  <conditionalFormatting sqref="J306">
    <cfRule type="expression" priority="205" stopIfTrue="1">
      <formula>I306=0</formula>
    </cfRule>
    <cfRule type="cellIs" dxfId="122" priority="206" stopIfTrue="1" operator="equal">
      <formula>1</formula>
    </cfRule>
    <cfRule type="cellIs" dxfId="121" priority="207" stopIfTrue="1" operator="equal">
      <formula>2</formula>
    </cfRule>
    <cfRule type="cellIs" dxfId="120" priority="208" stopIfTrue="1" operator="equal">
      <formula>3</formula>
    </cfRule>
  </conditionalFormatting>
  <conditionalFormatting sqref="J108:J109">
    <cfRule type="expression" priority="197" stopIfTrue="1">
      <formula>I108=0</formula>
    </cfRule>
    <cfRule type="cellIs" dxfId="119" priority="198" stopIfTrue="1" operator="equal">
      <formula>1</formula>
    </cfRule>
    <cfRule type="cellIs" dxfId="118" priority="199" stopIfTrue="1" operator="equal">
      <formula>2</formula>
    </cfRule>
    <cfRule type="cellIs" dxfId="117" priority="200" stopIfTrue="1" operator="equal">
      <formula>3</formula>
    </cfRule>
  </conditionalFormatting>
  <conditionalFormatting sqref="J16">
    <cfRule type="expression" priority="137" stopIfTrue="1">
      <formula>I16=0</formula>
    </cfRule>
    <cfRule type="cellIs" dxfId="116" priority="138" stopIfTrue="1" operator="equal">
      <formula>1</formula>
    </cfRule>
    <cfRule type="cellIs" dxfId="115" priority="139" stopIfTrue="1" operator="equal">
      <formula>2</formula>
    </cfRule>
    <cfRule type="cellIs" dxfId="114" priority="140" stopIfTrue="1" operator="equal">
      <formula>3</formula>
    </cfRule>
  </conditionalFormatting>
  <conditionalFormatting sqref="J172:J174">
    <cfRule type="expression" priority="181" stopIfTrue="1">
      <formula>I172=0</formula>
    </cfRule>
    <cfRule type="cellIs" dxfId="113" priority="182" stopIfTrue="1" operator="equal">
      <formula>1</formula>
    </cfRule>
    <cfRule type="cellIs" dxfId="112" priority="183" stopIfTrue="1" operator="equal">
      <formula>2</formula>
    </cfRule>
    <cfRule type="cellIs" dxfId="111" priority="184" stopIfTrue="1" operator="equal">
      <formula>3</formula>
    </cfRule>
  </conditionalFormatting>
  <conditionalFormatting sqref="J18">
    <cfRule type="expression" priority="133" stopIfTrue="1">
      <formula>I18=0</formula>
    </cfRule>
    <cfRule type="cellIs" dxfId="110" priority="134" stopIfTrue="1" operator="equal">
      <formula>1</formula>
    </cfRule>
    <cfRule type="cellIs" dxfId="109" priority="135" stopIfTrue="1" operator="equal">
      <formula>2</formula>
    </cfRule>
    <cfRule type="cellIs" dxfId="108" priority="136" stopIfTrue="1" operator="equal">
      <formula>3</formula>
    </cfRule>
  </conditionalFormatting>
  <conditionalFormatting sqref="J176:J177">
    <cfRule type="expression" priority="173" stopIfTrue="1">
      <formula>I176=0</formula>
    </cfRule>
    <cfRule type="cellIs" dxfId="107" priority="174" stopIfTrue="1" operator="equal">
      <formula>1</formula>
    </cfRule>
    <cfRule type="cellIs" dxfId="106" priority="175" stopIfTrue="1" operator="equal">
      <formula>2</formula>
    </cfRule>
    <cfRule type="cellIs" dxfId="105" priority="176" stopIfTrue="1" operator="equal">
      <formula>3</formula>
    </cfRule>
  </conditionalFormatting>
  <conditionalFormatting sqref="J127">
    <cfRule type="expression" priority="129" stopIfTrue="1">
      <formula>I127=0</formula>
    </cfRule>
    <cfRule type="cellIs" dxfId="104" priority="130" stopIfTrue="1" operator="equal">
      <formula>1</formula>
    </cfRule>
    <cfRule type="cellIs" dxfId="103" priority="131" stopIfTrue="1" operator="equal">
      <formula>2</formula>
    </cfRule>
    <cfRule type="cellIs" dxfId="102" priority="132" stopIfTrue="1" operator="equal">
      <formula>3</formula>
    </cfRule>
  </conditionalFormatting>
  <conditionalFormatting sqref="J141">
    <cfRule type="expression" priority="125" stopIfTrue="1">
      <formula>I141=0</formula>
    </cfRule>
    <cfRule type="cellIs" dxfId="101" priority="126" stopIfTrue="1" operator="equal">
      <formula>1</formula>
    </cfRule>
    <cfRule type="cellIs" dxfId="100" priority="127" stopIfTrue="1" operator="equal">
      <formula>2</formula>
    </cfRule>
    <cfRule type="cellIs" dxfId="99" priority="128" stopIfTrue="1" operator="equal">
      <formula>3</formula>
    </cfRule>
  </conditionalFormatting>
  <conditionalFormatting sqref="J156">
    <cfRule type="expression" priority="121" stopIfTrue="1">
      <formula>I156=0</formula>
    </cfRule>
    <cfRule type="cellIs" dxfId="98" priority="122" stopIfTrue="1" operator="equal">
      <formula>1</formula>
    </cfRule>
    <cfRule type="cellIs" dxfId="97" priority="123" stopIfTrue="1" operator="equal">
      <formula>2</formula>
    </cfRule>
    <cfRule type="cellIs" dxfId="96" priority="124" stopIfTrue="1" operator="equal">
      <formula>3</formula>
    </cfRule>
  </conditionalFormatting>
  <conditionalFormatting sqref="J179:J181">
    <cfRule type="expression" priority="165" stopIfTrue="1">
      <formula>I179=0</formula>
    </cfRule>
    <cfRule type="cellIs" dxfId="95" priority="166" stopIfTrue="1" operator="equal">
      <formula>1</formula>
    </cfRule>
    <cfRule type="cellIs" dxfId="94" priority="167" stopIfTrue="1" operator="equal">
      <formula>2</formula>
    </cfRule>
    <cfRule type="cellIs" dxfId="93" priority="168" stopIfTrue="1" operator="equal">
      <formula>3</formula>
    </cfRule>
  </conditionalFormatting>
  <conditionalFormatting sqref="J183:J184">
    <cfRule type="expression" priority="157" stopIfTrue="1">
      <formula>I183=0</formula>
    </cfRule>
    <cfRule type="cellIs" dxfId="92" priority="158" stopIfTrue="1" operator="equal">
      <formula>1</formula>
    </cfRule>
    <cfRule type="cellIs" dxfId="91" priority="159" stopIfTrue="1" operator="equal">
      <formula>2</formula>
    </cfRule>
    <cfRule type="cellIs" dxfId="90" priority="160" stopIfTrue="1" operator="equal">
      <formula>3</formula>
    </cfRule>
  </conditionalFormatting>
  <conditionalFormatting sqref="J294">
    <cfRule type="expression" priority="141" stopIfTrue="1">
      <formula>I294=0</formula>
    </cfRule>
    <cfRule type="cellIs" dxfId="89" priority="142" stopIfTrue="1" operator="equal">
      <formula>1</formula>
    </cfRule>
    <cfRule type="cellIs" dxfId="88" priority="143" stopIfTrue="1" operator="equal">
      <formula>2</formula>
    </cfRule>
    <cfRule type="cellIs" dxfId="87" priority="144" stopIfTrue="1" operator="equal">
      <formula>3</formula>
    </cfRule>
  </conditionalFormatting>
  <conditionalFormatting sqref="J159">
    <cfRule type="expression" priority="117" stopIfTrue="1">
      <formula>I159=0</formula>
    </cfRule>
    <cfRule type="cellIs" dxfId="86" priority="118" stopIfTrue="1" operator="equal">
      <formula>1</formula>
    </cfRule>
    <cfRule type="cellIs" dxfId="85" priority="119" stopIfTrue="1" operator="equal">
      <formula>2</formula>
    </cfRule>
    <cfRule type="cellIs" dxfId="84" priority="120" stopIfTrue="1" operator="equal">
      <formula>3</formula>
    </cfRule>
  </conditionalFormatting>
  <conditionalFormatting sqref="J162">
    <cfRule type="expression" priority="113" stopIfTrue="1">
      <formula>I162=0</formula>
    </cfRule>
    <cfRule type="cellIs" dxfId="83" priority="114" stopIfTrue="1" operator="equal">
      <formula>1</formula>
    </cfRule>
    <cfRule type="cellIs" dxfId="82" priority="115" stopIfTrue="1" operator="equal">
      <formula>2</formula>
    </cfRule>
    <cfRule type="cellIs" dxfId="81" priority="116" stopIfTrue="1" operator="equal">
      <formula>3</formula>
    </cfRule>
  </conditionalFormatting>
  <conditionalFormatting sqref="J165">
    <cfRule type="expression" priority="109" stopIfTrue="1">
      <formula>I165=0</formula>
    </cfRule>
    <cfRule type="cellIs" dxfId="80" priority="110" stopIfTrue="1" operator="equal">
      <formula>1</formula>
    </cfRule>
    <cfRule type="cellIs" dxfId="79" priority="111" stopIfTrue="1" operator="equal">
      <formula>2</formula>
    </cfRule>
    <cfRule type="cellIs" dxfId="78" priority="112" stopIfTrue="1" operator="equal">
      <formula>3</formula>
    </cfRule>
  </conditionalFormatting>
  <conditionalFormatting sqref="J168">
    <cfRule type="expression" priority="105" stopIfTrue="1">
      <formula>I168=0</formula>
    </cfRule>
    <cfRule type="cellIs" dxfId="77" priority="106" stopIfTrue="1" operator="equal">
      <formula>1</formula>
    </cfRule>
    <cfRule type="cellIs" dxfId="76" priority="107" stopIfTrue="1" operator="equal">
      <formula>2</formula>
    </cfRule>
    <cfRule type="cellIs" dxfId="75" priority="108" stopIfTrue="1" operator="equal">
      <formula>3</formula>
    </cfRule>
  </conditionalFormatting>
  <conditionalFormatting sqref="J171">
    <cfRule type="expression" priority="101" stopIfTrue="1">
      <formula>I171=0</formula>
    </cfRule>
    <cfRule type="cellIs" dxfId="74" priority="102" stopIfTrue="1" operator="equal">
      <formula>1</formula>
    </cfRule>
    <cfRule type="cellIs" dxfId="73" priority="103" stopIfTrue="1" operator="equal">
      <formula>2</formula>
    </cfRule>
    <cfRule type="cellIs" dxfId="72" priority="104" stopIfTrue="1" operator="equal">
      <formula>3</formula>
    </cfRule>
  </conditionalFormatting>
  <conditionalFormatting sqref="J175">
    <cfRule type="expression" priority="97" stopIfTrue="1">
      <formula>I175=0</formula>
    </cfRule>
    <cfRule type="cellIs" dxfId="71" priority="98" stopIfTrue="1" operator="equal">
      <formula>1</formula>
    </cfRule>
    <cfRule type="cellIs" dxfId="70" priority="99" stopIfTrue="1" operator="equal">
      <formula>2</formula>
    </cfRule>
    <cfRule type="cellIs" dxfId="69" priority="100" stopIfTrue="1" operator="equal">
      <formula>3</formula>
    </cfRule>
  </conditionalFormatting>
  <conditionalFormatting sqref="J178">
    <cfRule type="expression" priority="93" stopIfTrue="1">
      <formula>I178=0</formula>
    </cfRule>
    <cfRule type="cellIs" dxfId="68" priority="94" stopIfTrue="1" operator="equal">
      <formula>1</formula>
    </cfRule>
    <cfRule type="cellIs" dxfId="67" priority="95" stopIfTrue="1" operator="equal">
      <formula>2</formula>
    </cfRule>
    <cfRule type="cellIs" dxfId="66" priority="96" stopIfTrue="1" operator="equal">
      <formula>3</formula>
    </cfRule>
  </conditionalFormatting>
  <conditionalFormatting sqref="J182">
    <cfRule type="expression" priority="89" stopIfTrue="1">
      <formula>I182=0</formula>
    </cfRule>
    <cfRule type="cellIs" dxfId="65" priority="90" stopIfTrue="1" operator="equal">
      <formula>1</formula>
    </cfRule>
    <cfRule type="cellIs" dxfId="64" priority="91" stopIfTrue="1" operator="equal">
      <formula>2</formula>
    </cfRule>
    <cfRule type="cellIs" dxfId="63" priority="92" stopIfTrue="1" operator="equal">
      <formula>3</formula>
    </cfRule>
  </conditionalFormatting>
  <conditionalFormatting sqref="J185">
    <cfRule type="expression" priority="85" stopIfTrue="1">
      <formula>I185=0</formula>
    </cfRule>
    <cfRule type="cellIs" dxfId="62" priority="86" stopIfTrue="1" operator="equal">
      <formula>1</formula>
    </cfRule>
    <cfRule type="cellIs" dxfId="61" priority="87" stopIfTrue="1" operator="equal">
      <formula>2</formula>
    </cfRule>
    <cfRule type="cellIs" dxfId="60" priority="88" stopIfTrue="1" operator="equal">
      <formula>3</formula>
    </cfRule>
  </conditionalFormatting>
  <conditionalFormatting sqref="J199">
    <cfRule type="expression" priority="81" stopIfTrue="1">
      <formula>I199=0</formula>
    </cfRule>
    <cfRule type="cellIs" dxfId="59" priority="82" stopIfTrue="1" operator="equal">
      <formula>1</formula>
    </cfRule>
    <cfRule type="cellIs" dxfId="58" priority="83" stopIfTrue="1" operator="equal">
      <formula>2</formula>
    </cfRule>
    <cfRule type="cellIs" dxfId="57" priority="84" stopIfTrue="1" operator="equal">
      <formula>3</formula>
    </cfRule>
  </conditionalFormatting>
  <conditionalFormatting sqref="J202">
    <cfRule type="expression" priority="77" stopIfTrue="1">
      <formula>I202=0</formula>
    </cfRule>
    <cfRule type="cellIs" dxfId="56" priority="78" stopIfTrue="1" operator="equal">
      <formula>1</formula>
    </cfRule>
    <cfRule type="cellIs" dxfId="55" priority="79" stopIfTrue="1" operator="equal">
      <formula>2</formula>
    </cfRule>
    <cfRule type="cellIs" dxfId="54" priority="80" stopIfTrue="1" operator="equal">
      <formula>3</formula>
    </cfRule>
  </conditionalFormatting>
  <conditionalFormatting sqref="J207">
    <cfRule type="expression" priority="73" stopIfTrue="1">
      <formula>I207=0</formula>
    </cfRule>
    <cfRule type="cellIs" dxfId="53" priority="74" stopIfTrue="1" operator="equal">
      <formula>1</formula>
    </cfRule>
    <cfRule type="cellIs" dxfId="52" priority="75" stopIfTrue="1" operator="equal">
      <formula>2</formula>
    </cfRule>
    <cfRule type="cellIs" dxfId="51" priority="76" stopIfTrue="1" operator="equal">
      <formula>3</formula>
    </cfRule>
  </conditionalFormatting>
  <conditionalFormatting sqref="J236">
    <cfRule type="expression" priority="69" stopIfTrue="1">
      <formula>I236=0</formula>
    </cfRule>
    <cfRule type="cellIs" dxfId="50" priority="70" stopIfTrue="1" operator="equal">
      <formula>1</formula>
    </cfRule>
    <cfRule type="cellIs" dxfId="49" priority="71" stopIfTrue="1" operator="equal">
      <formula>2</formula>
    </cfRule>
    <cfRule type="cellIs" dxfId="48" priority="72" stopIfTrue="1" operator="equal">
      <formula>3</formula>
    </cfRule>
  </conditionalFormatting>
  <conditionalFormatting sqref="J263">
    <cfRule type="expression" priority="65" stopIfTrue="1">
      <formula>I263=0</formula>
    </cfRule>
    <cfRule type="cellIs" dxfId="47" priority="66" stopIfTrue="1" operator="equal">
      <formula>1</formula>
    </cfRule>
    <cfRule type="cellIs" dxfId="46" priority="67" stopIfTrue="1" operator="equal">
      <formula>2</formula>
    </cfRule>
    <cfRule type="cellIs" dxfId="45" priority="68" stopIfTrue="1" operator="equal">
      <formula>3</formula>
    </cfRule>
  </conditionalFormatting>
  <conditionalFormatting sqref="J265">
    <cfRule type="expression" priority="61" stopIfTrue="1">
      <formula>I265=0</formula>
    </cfRule>
    <cfRule type="cellIs" dxfId="44" priority="62" stopIfTrue="1" operator="equal">
      <formula>1</formula>
    </cfRule>
    <cfRule type="cellIs" dxfId="43" priority="63" stopIfTrue="1" operator="equal">
      <formula>2</formula>
    </cfRule>
    <cfRule type="cellIs" dxfId="42" priority="64" stopIfTrue="1" operator="equal">
      <formula>3</formula>
    </cfRule>
  </conditionalFormatting>
  <conditionalFormatting sqref="J291">
    <cfRule type="expression" priority="57" stopIfTrue="1">
      <formula>I291=0</formula>
    </cfRule>
    <cfRule type="cellIs" dxfId="41" priority="58" stopIfTrue="1" operator="equal">
      <formula>1</formula>
    </cfRule>
    <cfRule type="cellIs" dxfId="40" priority="59" stopIfTrue="1" operator="equal">
      <formula>2</formula>
    </cfRule>
    <cfRule type="cellIs" dxfId="39" priority="60" stopIfTrue="1" operator="equal">
      <formula>3</formula>
    </cfRule>
  </conditionalFormatting>
  <conditionalFormatting sqref="J293">
    <cfRule type="expression" priority="49" stopIfTrue="1">
      <formula>I293=0</formula>
    </cfRule>
    <cfRule type="cellIs" dxfId="38" priority="50" stopIfTrue="1" operator="equal">
      <formula>1</formula>
    </cfRule>
    <cfRule type="cellIs" dxfId="37" priority="51" stopIfTrue="1" operator="equal">
      <formula>2</formula>
    </cfRule>
    <cfRule type="cellIs" dxfId="36" priority="52" stopIfTrue="1" operator="equal">
      <formula>3</formula>
    </cfRule>
  </conditionalFormatting>
  <conditionalFormatting sqref="J292">
    <cfRule type="expression" priority="45" stopIfTrue="1">
      <formula>I292=0</formula>
    </cfRule>
    <cfRule type="cellIs" dxfId="35" priority="46" stopIfTrue="1" operator="equal">
      <formula>1</formula>
    </cfRule>
    <cfRule type="cellIs" dxfId="34" priority="47" stopIfTrue="1" operator="equal">
      <formula>2</formula>
    </cfRule>
    <cfRule type="cellIs" dxfId="33" priority="48" stopIfTrue="1" operator="equal">
      <formula>3</formula>
    </cfRule>
  </conditionalFormatting>
  <conditionalFormatting sqref="J305">
    <cfRule type="expression" priority="41" stopIfTrue="1">
      <formula>I305=0</formula>
    </cfRule>
    <cfRule type="cellIs" dxfId="32" priority="42" stopIfTrue="1" operator="equal">
      <formula>1</formula>
    </cfRule>
    <cfRule type="cellIs" dxfId="31" priority="43" stopIfTrue="1" operator="equal">
      <formula>2</formula>
    </cfRule>
    <cfRule type="cellIs" dxfId="30" priority="44" stopIfTrue="1" operator="equal">
      <formula>3</formula>
    </cfRule>
  </conditionalFormatting>
  <conditionalFormatting sqref="J307">
    <cfRule type="expression" priority="37" stopIfTrue="1">
      <formula>I307=0</formula>
    </cfRule>
    <cfRule type="cellIs" dxfId="29" priority="38" stopIfTrue="1" operator="equal">
      <formula>1</formula>
    </cfRule>
    <cfRule type="cellIs" dxfId="28" priority="39" stopIfTrue="1" operator="equal">
      <formula>2</formula>
    </cfRule>
    <cfRule type="cellIs" dxfId="27" priority="40" stopIfTrue="1" operator="equal">
      <formula>3</formula>
    </cfRule>
  </conditionalFormatting>
  <conditionalFormatting sqref="J45:J46">
    <cfRule type="expression" priority="33" stopIfTrue="1">
      <formula>I45=0</formula>
    </cfRule>
    <cfRule type="cellIs" dxfId="26" priority="34" stopIfTrue="1" operator="equal">
      <formula>1</formula>
    </cfRule>
    <cfRule type="cellIs" dxfId="25" priority="35" stopIfTrue="1" operator="equal">
      <formula>2</formula>
    </cfRule>
    <cfRule type="cellIs" dxfId="24" priority="36" stopIfTrue="1" operator="equal">
      <formula>3</formula>
    </cfRule>
  </conditionalFormatting>
  <conditionalFormatting sqref="J9:J10">
    <cfRule type="expression" priority="29" stopIfTrue="1">
      <formula>I9=0</formula>
    </cfRule>
    <cfRule type="cellIs" dxfId="23" priority="30" stopIfTrue="1" operator="equal">
      <formula>1</formula>
    </cfRule>
    <cfRule type="cellIs" dxfId="22" priority="31" stopIfTrue="1" operator="equal">
      <formula>2</formula>
    </cfRule>
    <cfRule type="cellIs" dxfId="21" priority="32" stopIfTrue="1" operator="equal">
      <formula>3</formula>
    </cfRule>
  </conditionalFormatting>
  <conditionalFormatting sqref="J35:J36">
    <cfRule type="expression" priority="25" stopIfTrue="1">
      <formula>I35=0</formula>
    </cfRule>
    <cfRule type="cellIs" dxfId="20" priority="26" stopIfTrue="1" operator="equal">
      <formula>1</formula>
    </cfRule>
    <cfRule type="cellIs" dxfId="19" priority="27" stopIfTrue="1" operator="equal">
      <formula>2</formula>
    </cfRule>
    <cfRule type="cellIs" dxfId="18" priority="28" stopIfTrue="1" operator="equal">
      <formula>3</formula>
    </cfRule>
  </conditionalFormatting>
  <conditionalFormatting sqref="J205:J206">
    <cfRule type="expression" priority="21" stopIfTrue="1">
      <formula>I205=0</formula>
    </cfRule>
    <cfRule type="cellIs" dxfId="17" priority="22" stopIfTrue="1" operator="equal">
      <formula>1</formula>
    </cfRule>
    <cfRule type="cellIs" dxfId="16" priority="23" stopIfTrue="1" operator="equal">
      <formula>2</formula>
    </cfRule>
    <cfRule type="cellIs" dxfId="15" priority="24" stopIfTrue="1" operator="equal">
      <formula>3</formula>
    </cfRule>
  </conditionalFormatting>
  <conditionalFormatting sqref="J124:J126">
    <cfRule type="expression" priority="17" stopIfTrue="1">
      <formula>I124=0</formula>
    </cfRule>
    <cfRule type="cellIs" dxfId="14" priority="18" stopIfTrue="1" operator="equal">
      <formula>1</formula>
    </cfRule>
    <cfRule type="cellIs" dxfId="13" priority="19" stopIfTrue="1" operator="equal">
      <formula>2</formula>
    </cfRule>
    <cfRule type="cellIs" dxfId="12" priority="20" stopIfTrue="1" operator="equal">
      <formula>3</formula>
    </cfRule>
  </conditionalFormatting>
  <conditionalFormatting sqref="J123">
    <cfRule type="expression" priority="13" stopIfTrue="1">
      <formula>I123=0</formula>
    </cfRule>
    <cfRule type="cellIs" dxfId="11" priority="14" stopIfTrue="1" operator="equal">
      <formula>1</formula>
    </cfRule>
    <cfRule type="cellIs" dxfId="10" priority="15" stopIfTrue="1" operator="equal">
      <formula>2</formula>
    </cfRule>
    <cfRule type="cellIs" dxfId="9" priority="16" stopIfTrue="1" operator="equal">
      <formula>3</formula>
    </cfRule>
  </conditionalFormatting>
  <conditionalFormatting sqref="J85:J86">
    <cfRule type="expression" priority="9" stopIfTrue="1">
      <formula>I85=0</formula>
    </cfRule>
    <cfRule type="cellIs" dxfId="8" priority="10" stopIfTrue="1" operator="equal">
      <formula>1</formula>
    </cfRule>
    <cfRule type="cellIs" dxfId="7" priority="11" stopIfTrue="1" operator="equal">
      <formula>2</formula>
    </cfRule>
    <cfRule type="cellIs" dxfId="6" priority="12" stopIfTrue="1" operator="equal">
      <formula>3</formula>
    </cfRule>
  </conditionalFormatting>
  <conditionalFormatting sqref="J146:J148">
    <cfRule type="expression" priority="5" stopIfTrue="1">
      <formula>I146=0</formula>
    </cfRule>
    <cfRule type="cellIs" dxfId="5" priority="6" stopIfTrue="1" operator="equal">
      <formula>1</formula>
    </cfRule>
    <cfRule type="cellIs" dxfId="4" priority="7" stopIfTrue="1" operator="equal">
      <formula>2</formula>
    </cfRule>
    <cfRule type="cellIs" dxfId="3" priority="8" stopIfTrue="1" operator="equal">
      <formula>3</formula>
    </cfRule>
  </conditionalFormatting>
  <conditionalFormatting sqref="J145">
    <cfRule type="expression" priority="1" stopIfTrue="1">
      <formula>I145=0</formula>
    </cfRule>
    <cfRule type="cellIs" dxfId="2" priority="2" stopIfTrue="1" operator="equal">
      <formula>1</formula>
    </cfRule>
    <cfRule type="cellIs" dxfId="1" priority="3" stopIfTrue="1" operator="equal">
      <formula>2</formula>
    </cfRule>
    <cfRule type="cellIs" dxfId="0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88" fitToHeight="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Skupiny - Baton &amp; Flag</vt:lpstr>
      <vt:lpstr>Sólo Děti, Miniformace - Baton</vt:lpstr>
      <vt:lpstr>Sólo Baton, Twirling &amp; Flag</vt:lpstr>
      <vt:lpstr>Skupiny - Pom &amp; Mx</vt:lpstr>
      <vt:lpstr>Sólo, Duo_Trio, Mini - Pom &amp; Mx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vlanet</dc:creator>
  <cp:keywords/>
  <dc:description/>
  <cp:lastModifiedBy>El DeeDee</cp:lastModifiedBy>
  <cp:revision/>
  <cp:lastPrinted>2019-05-12T10:16:22Z</cp:lastPrinted>
  <dcterms:created xsi:type="dcterms:W3CDTF">2011-04-16T11:01:57Z</dcterms:created>
  <dcterms:modified xsi:type="dcterms:W3CDTF">2019-05-13T15:14:29Z</dcterms:modified>
  <cp:category/>
  <cp:contentStatus/>
</cp:coreProperties>
</file>